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Tabulka základní části" sheetId="1" r:id="rId1"/>
    <sheet name="Kanadské bodování" sheetId="2" r:id="rId2"/>
    <sheet name="Gólmani" sheetId="3" r:id="rId3"/>
    <sheet name="Zápasy" sheetId="4" r:id="rId4"/>
    <sheet name="Soupisky" sheetId="5" r:id="rId5"/>
    <sheet name="Play-off" sheetId="6" r:id="rId6"/>
  </sheets>
  <definedNames>
    <definedName name="_xlnm._FilterDatabase" localSheetId="2" hidden="1">'Gólmani'!$B$2:$I$2</definedName>
    <definedName name="_xlnm._FilterDatabase" localSheetId="1" hidden="1">'Kanadské bodování'!$B$2:$I$71</definedName>
    <definedName name="_xlnm._FilterDatabase" localSheetId="0" hidden="1">'Tabulka základní části'!$B$1:$O$7</definedName>
  </definedNames>
  <calcPr fullCalcOnLoad="1"/>
</workbook>
</file>

<file path=xl/sharedStrings.xml><?xml version="1.0" encoding="utf-8"?>
<sst xmlns="http://schemas.openxmlformats.org/spreadsheetml/2006/main" count="337" uniqueCount="214">
  <si>
    <t>jméno:</t>
  </si>
  <si>
    <t>tým</t>
  </si>
  <si>
    <t>zápasy</t>
  </si>
  <si>
    <t xml:space="preserve">góly </t>
  </si>
  <si>
    <t>asistence</t>
  </si>
  <si>
    <t>PIM</t>
  </si>
  <si>
    <t>pořadí</t>
  </si>
  <si>
    <t>Pořadí</t>
  </si>
  <si>
    <t>skóre</t>
  </si>
  <si>
    <t>body</t>
  </si>
  <si>
    <t>porážka</t>
  </si>
  <si>
    <t>výhra</t>
  </si>
  <si>
    <t>kanadské body</t>
  </si>
  <si>
    <t>zásahy</t>
  </si>
  <si>
    <t>úspěšnost</t>
  </si>
  <si>
    <t>MANNHEIM Filip</t>
  </si>
  <si>
    <t>jméno</t>
  </si>
  <si>
    <t>STATISTIKY GÓLMANŮ</t>
  </si>
  <si>
    <t>gólů/zápas</t>
  </si>
  <si>
    <t>ŠILHANOVÁ Veronika</t>
  </si>
  <si>
    <t>starpoints</t>
  </si>
  <si>
    <t>:</t>
  </si>
  <si>
    <t>Soupisky</t>
  </si>
  <si>
    <t xml:space="preserve">STATISTIKY FLORBALOVÉ LIGY </t>
  </si>
  <si>
    <t>rozdíl</t>
  </si>
  <si>
    <t>URBÁNKOVÁ Kristýna</t>
  </si>
  <si>
    <t>BUREŠ Dominik</t>
  </si>
  <si>
    <t>LUKA Ondřej</t>
  </si>
  <si>
    <t>HALTMAR Filip</t>
  </si>
  <si>
    <t>PAŠTIKA Marek</t>
  </si>
  <si>
    <t>PLEŠÁK Mikuláš</t>
  </si>
  <si>
    <t>ORSÁG Kryštof</t>
  </si>
  <si>
    <t>KNÍŽEK Pavel</t>
  </si>
  <si>
    <t>ŘÍHA Viktor</t>
  </si>
  <si>
    <t>FEDOROV Alexandr</t>
  </si>
  <si>
    <t>KUNČÁK Jakub</t>
  </si>
  <si>
    <t>SCHNEIDER Josef</t>
  </si>
  <si>
    <t xml:space="preserve">LUKA Jiří (C) </t>
  </si>
  <si>
    <t>BOSÁK Matyáš</t>
  </si>
  <si>
    <t>VALEŠ Jáchym</t>
  </si>
  <si>
    <t>KOMEŠTÍKOVÁ Sára</t>
  </si>
  <si>
    <t xml:space="preserve">MICHALIK Luděk (C) </t>
  </si>
  <si>
    <t xml:space="preserve">KAŠPAR Michal (C) </t>
  </si>
  <si>
    <t>VU Denis</t>
  </si>
  <si>
    <t xml:space="preserve">HENSL Michal (C) </t>
  </si>
  <si>
    <t>HRACHOVEC Jiří</t>
  </si>
  <si>
    <t>HLADÍK Jan</t>
  </si>
  <si>
    <t>HOŠŤÁLEK Tomáš (G)</t>
  </si>
  <si>
    <t>KNÍŽEK Pavel (G)</t>
  </si>
  <si>
    <t>KUBÍČEK Martin</t>
  </si>
  <si>
    <t>JERSENSKÝ Jakub</t>
  </si>
  <si>
    <t>PROKEŠ Filip</t>
  </si>
  <si>
    <t>HOŠŤÁLEK Tomáš</t>
  </si>
  <si>
    <t>Mannheim</t>
  </si>
  <si>
    <t>Urbánková</t>
  </si>
  <si>
    <t>Schneider</t>
  </si>
  <si>
    <t>Plešák</t>
  </si>
  <si>
    <t>Fedorov</t>
  </si>
  <si>
    <t>Luka O.</t>
  </si>
  <si>
    <t>Bosák</t>
  </si>
  <si>
    <t>Kunčák</t>
  </si>
  <si>
    <t>Valeš</t>
  </si>
  <si>
    <t>Komeštíková</t>
  </si>
  <si>
    <t>Michalik</t>
  </si>
  <si>
    <t>Říha</t>
  </si>
  <si>
    <t>Paštika</t>
  </si>
  <si>
    <t>Garbini</t>
  </si>
  <si>
    <t>Kuliš</t>
  </si>
  <si>
    <t>Šilhanová</t>
  </si>
  <si>
    <t>Vu</t>
  </si>
  <si>
    <t>Bureš</t>
  </si>
  <si>
    <t>Hladík</t>
  </si>
  <si>
    <t>Prokeš</t>
  </si>
  <si>
    <t>Orság</t>
  </si>
  <si>
    <t>Haltmar</t>
  </si>
  <si>
    <t>Kubíček</t>
  </si>
  <si>
    <t>HANZÁLEK Vojtěch</t>
  </si>
  <si>
    <t>KOSTKA Ondřej</t>
  </si>
  <si>
    <t>KULIŠ Vladimír</t>
  </si>
  <si>
    <t>WITT Troy Stephen</t>
  </si>
  <si>
    <t>BEDNÁŘ Tomáš (C)</t>
  </si>
  <si>
    <t>ARCHALOUS Daniel</t>
  </si>
  <si>
    <t>GARBINI Merlin Asher</t>
  </si>
  <si>
    <t>PORÁČ Marek</t>
  </si>
  <si>
    <t>Grejták</t>
  </si>
  <si>
    <t>Witt</t>
  </si>
  <si>
    <t>Archalous</t>
  </si>
  <si>
    <t>Kostka</t>
  </si>
  <si>
    <t>Kolomazník</t>
  </si>
  <si>
    <t>BOROVIČ Yannick</t>
  </si>
  <si>
    <t>HAVRÁNKOVÁ Pavlína</t>
  </si>
  <si>
    <t>KOLOMAZNÍK Vojtěch</t>
  </si>
  <si>
    <t>Borovič</t>
  </si>
  <si>
    <t>Havránková</t>
  </si>
  <si>
    <t>ŠINDELÁŘ Filip</t>
  </si>
  <si>
    <t>GREJTÁK Vladimír</t>
  </si>
  <si>
    <t>střely/zápas</t>
  </si>
  <si>
    <t>HRACHOVEC Jiří (G)</t>
  </si>
  <si>
    <t>ČTVRTFINÁLE</t>
  </si>
  <si>
    <t>SEMIFINÁLE</t>
  </si>
  <si>
    <t>FINÁLE</t>
  </si>
  <si>
    <t>O 3. MÍSTO</t>
  </si>
  <si>
    <t>Vitluci</t>
  </si>
  <si>
    <t>Ano šéfe</t>
  </si>
  <si>
    <t>Pět ovec hnal před sebou Hrachovec</t>
  </si>
  <si>
    <t>PORÁČ Marek (G)</t>
  </si>
  <si>
    <t>ČESNEK Richard</t>
  </si>
  <si>
    <t>DELIŠ Evelyn</t>
  </si>
  <si>
    <t>HOŠŤÁLEK Jakub</t>
  </si>
  <si>
    <t>HRABAL Michael</t>
  </si>
  <si>
    <t>JERSENSKÝ Jakub (G)</t>
  </si>
  <si>
    <t>KÁRNÍK Tomáš</t>
  </si>
  <si>
    <t>KOPŘIVA Jan (G)</t>
  </si>
  <si>
    <t>MIKULANDA Patrik</t>
  </si>
  <si>
    <t>ŠINDELÁŘ Matěj</t>
  </si>
  <si>
    <t>KOPŘIVA Jan</t>
  </si>
  <si>
    <t>Pět ovec</t>
  </si>
  <si>
    <t>6.10. 9.2.</t>
  </si>
  <si>
    <t>1.12. 23.2.</t>
  </si>
  <si>
    <t>8.12. 2.3.</t>
  </si>
  <si>
    <t>6.10. 12.1.</t>
  </si>
  <si>
    <t>3.11. 19.1.</t>
  </si>
  <si>
    <t>3.11. 26.1.</t>
  </si>
  <si>
    <t>1.12. 2.3.</t>
  </si>
  <si>
    <t>13.10. 12.1.</t>
  </si>
  <si>
    <t>FLOORBALL LEAGUE of OPEN GATE 2016 / 2017</t>
  </si>
  <si>
    <t>Hrabal</t>
  </si>
  <si>
    <t>Kopřiva G</t>
  </si>
  <si>
    <t>Luka J. C</t>
  </si>
  <si>
    <t>Deliš</t>
  </si>
  <si>
    <t>Ferbr</t>
  </si>
  <si>
    <t>Hrachovec G</t>
  </si>
  <si>
    <t xml:space="preserve">Novák </t>
  </si>
  <si>
    <t>Česnek</t>
  </si>
  <si>
    <t>Bednář T. C</t>
  </si>
  <si>
    <t>Hošťálek J.</t>
  </si>
  <si>
    <t>Jersenský G</t>
  </si>
  <si>
    <t>Louda</t>
  </si>
  <si>
    <t>Mikulanda P.</t>
  </si>
  <si>
    <t>Galyaš</t>
  </si>
  <si>
    <t>Hošťálek T. G</t>
  </si>
  <si>
    <t>Kárník</t>
  </si>
  <si>
    <t>Šindelář M.</t>
  </si>
  <si>
    <t>Knížek C G</t>
  </si>
  <si>
    <t>Poráč G</t>
  </si>
  <si>
    <t>Kašpar C</t>
  </si>
  <si>
    <t>Šindelář F.</t>
  </si>
  <si>
    <t>Ano šéfe!</t>
  </si>
  <si>
    <t>Pfffffffff</t>
  </si>
  <si>
    <t>FERBR Jan</t>
  </si>
  <si>
    <t>Cipísci</t>
  </si>
  <si>
    <t>5 ovec</t>
  </si>
  <si>
    <t>Klisničky</t>
  </si>
  <si>
    <t>SC Cipísci</t>
  </si>
  <si>
    <t>GALYAŠ Pavel</t>
  </si>
  <si>
    <t>ŘÍHOVÁ Laura</t>
  </si>
  <si>
    <t>Říhová</t>
  </si>
  <si>
    <t>10.11. 8.12.</t>
  </si>
  <si>
    <t>13.10. 19.1.</t>
  </si>
  <si>
    <t>KÁRA Jakub</t>
  </si>
  <si>
    <t>Hanzálek C</t>
  </si>
  <si>
    <t>Kára</t>
  </si>
  <si>
    <t>20.10. 26.1.</t>
  </si>
  <si>
    <t>Witt Troy</t>
  </si>
  <si>
    <t xml:space="preserve">KOPŘIVA Jan </t>
  </si>
  <si>
    <t>WITT Troy Stephen (G)</t>
  </si>
  <si>
    <t>střely</t>
  </si>
  <si>
    <t>NOVÁK Matthew</t>
  </si>
  <si>
    <t>4:3 1:2</t>
  </si>
  <si>
    <t>3:4 2:1</t>
  </si>
  <si>
    <t>1.12. 02.03.</t>
  </si>
  <si>
    <t>0:4 6:2</t>
  </si>
  <si>
    <t>4:0 2:6</t>
  </si>
  <si>
    <t>0:8 1:2</t>
  </si>
  <si>
    <t>8:0 2:1</t>
  </si>
  <si>
    <t>HLADÍK Jan (G)</t>
  </si>
  <si>
    <t>5:2 5:0</t>
  </si>
  <si>
    <t>2:5 0:5</t>
  </si>
  <si>
    <t>1:4 6:7</t>
  </si>
  <si>
    <t>4:1 7:6</t>
  </si>
  <si>
    <t>BEDNÁŘ Tomáš (G)</t>
  </si>
  <si>
    <t>FEDOROV Alexandr (G)</t>
  </si>
  <si>
    <t>FEDOROV Alexander</t>
  </si>
  <si>
    <t>BEDNÁŘ Tomáš</t>
  </si>
  <si>
    <t>střel/zápas</t>
  </si>
  <si>
    <t>2:1 4:2</t>
  </si>
  <si>
    <t>1:2 2:4</t>
  </si>
  <si>
    <t>7:4 4:3</t>
  </si>
  <si>
    <t>4:7 3:4</t>
  </si>
  <si>
    <t>výhra v prodložení</t>
  </si>
  <si>
    <t>porážka v prodloužení</t>
  </si>
  <si>
    <t>1:4 2:3n</t>
  </si>
  <si>
    <t>4:1 3:2n</t>
  </si>
  <si>
    <t>8:0</t>
  </si>
  <si>
    <t>0:8</t>
  </si>
  <si>
    <t>5:6n</t>
  </si>
  <si>
    <t>6:5n</t>
  </si>
  <si>
    <t>5:4 6:1</t>
  </si>
  <si>
    <t>4:5 1:6</t>
  </si>
  <si>
    <t>NOVÁK Matthew (G)</t>
  </si>
  <si>
    <t>6:3 3:6</t>
  </si>
  <si>
    <t>3:6 6:3</t>
  </si>
  <si>
    <t>3:4 3:2n</t>
  </si>
  <si>
    <t>4:3 2:3n</t>
  </si>
  <si>
    <t xml:space="preserve">23.02. 16.3. </t>
  </si>
  <si>
    <t>20.10. 9.03.</t>
  </si>
  <si>
    <t>10.11. 9.03.</t>
  </si>
  <si>
    <t>09.02. 16.03.</t>
  </si>
  <si>
    <t>9.2. 16.3.</t>
  </si>
  <si>
    <t xml:space="preserve"> 23.2. 16.3.</t>
  </si>
  <si>
    <t>1:4 7:3</t>
  </si>
  <si>
    <t>4:1 3:7</t>
  </si>
  <si>
    <t>1:0 4:2</t>
  </si>
  <si>
    <t>0:1 2:4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</si>
</sst>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¥€-2]\ #\ ##,000_);[Red]\([$€-2]\ #\ ##,000\)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28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1"/>
      <color indexed="29"/>
      <name val="Calibri"/>
      <family val="2"/>
    </font>
    <font>
      <b/>
      <sz val="11"/>
      <color indexed="10"/>
      <name val="Calibr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b/>
      <sz val="20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28"/>
      <color rgb="FF0000FF"/>
      <name val="Calibri"/>
      <family val="2"/>
    </font>
    <font>
      <b/>
      <sz val="11"/>
      <color theme="3" tint="0.5999900102615356"/>
      <name val="Calibri"/>
      <family val="2"/>
    </font>
    <font>
      <b/>
      <sz val="11"/>
      <color rgb="FFFFFF00"/>
      <name val="Calibri"/>
      <family val="2"/>
    </font>
    <font>
      <b/>
      <sz val="11"/>
      <color rgb="FF008000"/>
      <name val="Calibri"/>
      <family val="2"/>
    </font>
    <font>
      <b/>
      <sz val="11"/>
      <color rgb="FFFF9999"/>
      <name val="Calibri"/>
      <family val="2"/>
    </font>
    <font>
      <b/>
      <sz val="11"/>
      <color rgb="FFFF0000"/>
      <name val="Calibri"/>
      <family val="2"/>
    </font>
    <font>
      <b/>
      <sz val="24"/>
      <color theme="3" tint="0.39998000860214233"/>
      <name val="Calibri"/>
      <family val="2"/>
    </font>
    <font>
      <b/>
      <sz val="22"/>
      <color theme="3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-0.499969989061355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>
        <color indexed="63"/>
      </bottom>
    </border>
    <border>
      <left style="medium"/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 style="thin">
        <color theme="3" tint="-0.4999699890613556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theme="3" tint="-0.4999699890613556"/>
      </right>
      <top style="medium"/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/>
      <bottom style="thin">
        <color theme="3" tint="-0.4999699890613556"/>
      </bottom>
    </border>
    <border>
      <left style="thin">
        <color theme="3" tint="-0.4999699890613556"/>
      </left>
      <right style="medium"/>
      <top style="medium"/>
      <bottom style="thin">
        <color theme="3" tint="-0.4999699890613556"/>
      </bottom>
    </border>
    <border>
      <left style="medium"/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medium"/>
      <top style="thin">
        <color theme="3" tint="-0.4999699890613556"/>
      </top>
      <bottom style="thin">
        <color theme="3" tint="-0.4999699890613556"/>
      </bottom>
    </border>
    <border>
      <left style="medium"/>
      <right style="thin">
        <color theme="3" tint="-0.4999699890613556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9" fontId="4" fillId="0" borderId="11" xfId="49" applyFont="1" applyBorder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16" xfId="49" applyFont="1" applyFill="1" applyBorder="1" applyAlignment="1">
      <alignment/>
    </xf>
    <xf numFmtId="0" fontId="4" fillId="0" borderId="17" xfId="0" applyFont="1" applyBorder="1" applyAlignment="1">
      <alignment horizontal="center"/>
    </xf>
    <xf numFmtId="177" fontId="22" fillId="34" borderId="18" xfId="49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184" fontId="22" fillId="18" borderId="20" xfId="0" applyNumberFormat="1" applyFont="1" applyFill="1" applyBorder="1" applyAlignment="1">
      <alignment horizontal="center"/>
    </xf>
    <xf numFmtId="177" fontId="22" fillId="34" borderId="21" xfId="49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9" fontId="22" fillId="0" borderId="0" xfId="49" applyFont="1" applyAlignment="1">
      <alignment/>
    </xf>
    <xf numFmtId="0" fontId="2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4" fillId="0" borderId="0" xfId="0" applyFont="1" applyAlignment="1">
      <alignment/>
    </xf>
    <xf numFmtId="0" fontId="22" fillId="0" borderId="2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0" fontId="48" fillId="36" borderId="30" xfId="0" applyFont="1" applyFill="1" applyBorder="1" applyAlignment="1">
      <alignment/>
    </xf>
    <xf numFmtId="0" fontId="48" fillId="0" borderId="0" xfId="0" applyFont="1" applyAlignment="1">
      <alignment/>
    </xf>
    <xf numFmtId="0" fontId="48" fillId="36" borderId="21" xfId="0" applyFont="1" applyFill="1" applyBorder="1" applyAlignment="1">
      <alignment/>
    </xf>
    <xf numFmtId="0" fontId="22" fillId="37" borderId="20" xfId="0" applyFont="1" applyFill="1" applyBorder="1" applyAlignment="1">
      <alignment/>
    </xf>
    <xf numFmtId="0" fontId="22" fillId="37" borderId="25" xfId="0" applyFont="1" applyFill="1" applyBorder="1" applyAlignment="1">
      <alignment/>
    </xf>
    <xf numFmtId="0" fontId="22" fillId="38" borderId="20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184" fontId="22" fillId="39" borderId="15" xfId="0" applyNumberFormat="1" applyFont="1" applyFill="1" applyBorder="1" applyAlignment="1">
      <alignment horizontal="center"/>
    </xf>
    <xf numFmtId="184" fontId="22" fillId="39" borderId="20" xfId="0" applyNumberFormat="1" applyFont="1" applyFill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38" borderId="14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84" fontId="22" fillId="18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1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" fontId="22" fillId="0" borderId="35" xfId="0" applyNumberFormat="1" applyFont="1" applyFill="1" applyBorder="1" applyAlignment="1">
      <alignment horizontal="right"/>
    </xf>
    <xf numFmtId="1" fontId="22" fillId="0" borderId="36" xfId="0" applyNumberFormat="1" applyFont="1" applyFill="1" applyBorder="1" applyAlignment="1">
      <alignment horizontal="right"/>
    </xf>
    <xf numFmtId="1" fontId="22" fillId="0" borderId="37" xfId="0" applyNumberFormat="1" applyFont="1" applyFill="1" applyBorder="1" applyAlignment="1">
      <alignment horizontal="right"/>
    </xf>
    <xf numFmtId="1" fontId="22" fillId="0" borderId="38" xfId="0" applyNumberFormat="1" applyFont="1" applyFill="1" applyBorder="1" applyAlignment="1">
      <alignment horizontal="left"/>
    </xf>
    <xf numFmtId="1" fontId="22" fillId="0" borderId="39" xfId="0" applyNumberFormat="1" applyFont="1" applyFill="1" applyBorder="1" applyAlignment="1">
      <alignment horizontal="left"/>
    </xf>
    <xf numFmtId="1" fontId="22" fillId="0" borderId="40" xfId="0" applyNumberFormat="1" applyFont="1" applyFill="1" applyBorder="1" applyAlignment="1">
      <alignment horizontal="left"/>
    </xf>
    <xf numFmtId="1" fontId="22" fillId="0" borderId="41" xfId="0" applyNumberFormat="1" applyFont="1" applyFill="1" applyBorder="1" applyAlignment="1">
      <alignment horizontal="center"/>
    </xf>
    <xf numFmtId="1" fontId="22" fillId="0" borderId="42" xfId="0" applyNumberFormat="1" applyFont="1" applyFill="1" applyBorder="1" applyAlignment="1">
      <alignment horizontal="right"/>
    </xf>
    <xf numFmtId="1" fontId="22" fillId="0" borderId="43" xfId="0" applyNumberFormat="1" applyFont="1" applyFill="1" applyBorder="1" applyAlignment="1">
      <alignment horizontal="left"/>
    </xf>
    <xf numFmtId="1" fontId="22" fillId="0" borderId="4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5" fillId="0" borderId="45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49" fontId="56" fillId="0" borderId="55" xfId="0" applyNumberFormat="1" applyFont="1" applyFill="1" applyBorder="1" applyAlignment="1">
      <alignment horizontal="center" vertical="center"/>
    </xf>
    <xf numFmtId="49" fontId="55" fillId="0" borderId="56" xfId="0" applyNumberFormat="1" applyFont="1" applyFill="1" applyBorder="1" applyAlignment="1">
      <alignment horizontal="center" vertical="center"/>
    </xf>
    <xf numFmtId="49" fontId="55" fillId="0" borderId="57" xfId="0" applyNumberFormat="1" applyFont="1" applyFill="1" applyBorder="1" applyAlignment="1">
      <alignment horizontal="center" vertical="center"/>
    </xf>
    <xf numFmtId="49" fontId="55" fillId="0" borderId="58" xfId="0" applyNumberFormat="1" applyFont="1" applyFill="1" applyBorder="1" applyAlignment="1">
      <alignment horizontal="center" vertical="center"/>
    </xf>
    <xf numFmtId="49" fontId="55" fillId="0" borderId="59" xfId="0" applyNumberFormat="1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40" borderId="18" xfId="0" applyFont="1" applyFill="1" applyBorder="1" applyAlignment="1">
      <alignment/>
    </xf>
    <xf numFmtId="0" fontId="40" fillId="40" borderId="21" xfId="0" applyFont="1" applyFill="1" applyBorder="1" applyAlignment="1">
      <alignment/>
    </xf>
    <xf numFmtId="0" fontId="58" fillId="40" borderId="21" xfId="0" applyFont="1" applyFill="1" applyBorder="1" applyAlignment="1">
      <alignment/>
    </xf>
    <xf numFmtId="0" fontId="40" fillId="40" borderId="30" xfId="0" applyFont="1" applyFill="1" applyBorder="1" applyAlignment="1">
      <alignment/>
    </xf>
    <xf numFmtId="0" fontId="58" fillId="40" borderId="30" xfId="0" applyFont="1" applyFill="1" applyBorder="1" applyAlignment="1">
      <alignment/>
    </xf>
    <xf numFmtId="0" fontId="59" fillId="40" borderId="18" xfId="0" applyFont="1" applyFill="1" applyBorder="1" applyAlignment="1">
      <alignment/>
    </xf>
    <xf numFmtId="0" fontId="60" fillId="40" borderId="18" xfId="0" applyFont="1" applyFill="1" applyBorder="1" applyAlignment="1">
      <alignment/>
    </xf>
    <xf numFmtId="0" fontId="59" fillId="40" borderId="61" xfId="0" applyFont="1" applyFill="1" applyBorder="1" applyAlignment="1">
      <alignment/>
    </xf>
    <xf numFmtId="0" fontId="60" fillId="40" borderId="21" xfId="0" applyFont="1" applyFill="1" applyBorder="1" applyAlignment="1">
      <alignment/>
    </xf>
    <xf numFmtId="0" fontId="59" fillId="40" borderId="21" xfId="0" applyFont="1" applyFill="1" applyBorder="1" applyAlignment="1">
      <alignment/>
    </xf>
    <xf numFmtId="0" fontId="59" fillId="40" borderId="30" xfId="0" applyFont="1" applyFill="1" applyBorder="1" applyAlignment="1">
      <alignment/>
    </xf>
    <xf numFmtId="0" fontId="60" fillId="40" borderId="30" xfId="0" applyFont="1" applyFill="1" applyBorder="1" applyAlignment="1">
      <alignment/>
    </xf>
    <xf numFmtId="0" fontId="61" fillId="40" borderId="18" xfId="0" applyFont="1" applyFill="1" applyBorder="1" applyAlignment="1">
      <alignment/>
    </xf>
    <xf numFmtId="0" fontId="62" fillId="40" borderId="18" xfId="0" applyFont="1" applyFill="1" applyBorder="1" applyAlignment="1">
      <alignment/>
    </xf>
    <xf numFmtId="0" fontId="61" fillId="40" borderId="21" xfId="0" applyFont="1" applyFill="1" applyBorder="1" applyAlignment="1">
      <alignment/>
    </xf>
    <xf numFmtId="0" fontId="62" fillId="40" borderId="21" xfId="0" applyFont="1" applyFill="1" applyBorder="1" applyAlignment="1">
      <alignment/>
    </xf>
    <xf numFmtId="0" fontId="61" fillId="40" borderId="62" xfId="0" applyFont="1" applyFill="1" applyBorder="1" applyAlignment="1">
      <alignment/>
    </xf>
    <xf numFmtId="0" fontId="61" fillId="40" borderId="30" xfId="0" applyFont="1" applyFill="1" applyBorder="1" applyAlignment="1">
      <alignment/>
    </xf>
    <xf numFmtId="0" fontId="62" fillId="4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22" fillId="0" borderId="63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177" fontId="22" fillId="0" borderId="20" xfId="49" applyNumberFormat="1" applyFont="1" applyFill="1" applyBorder="1" applyAlignment="1">
      <alignment horizontal="center"/>
    </xf>
    <xf numFmtId="177" fontId="22" fillId="0" borderId="64" xfId="49" applyNumberFormat="1" applyFont="1" applyFill="1" applyBorder="1" applyAlignment="1">
      <alignment horizontal="center"/>
    </xf>
    <xf numFmtId="177" fontId="22" fillId="0" borderId="25" xfId="49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84" fontId="22" fillId="0" borderId="20" xfId="0" applyNumberFormat="1" applyFont="1" applyFill="1" applyBorder="1" applyAlignment="1">
      <alignment horizontal="center"/>
    </xf>
    <xf numFmtId="184" fontId="22" fillId="0" borderId="64" xfId="0" applyNumberFormat="1" applyFont="1" applyFill="1" applyBorder="1" applyAlignment="1">
      <alignment horizontal="center"/>
    </xf>
    <xf numFmtId="184" fontId="22" fillId="0" borderId="25" xfId="0" applyNumberFormat="1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49" fontId="56" fillId="0" borderId="65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67" xfId="0" applyNumberFormat="1" applyFont="1" applyFill="1" applyBorder="1" applyAlignment="1">
      <alignment horizontal="center" vertical="center"/>
    </xf>
    <xf numFmtId="49" fontId="55" fillId="0" borderId="68" xfId="0" applyNumberFormat="1" applyFont="1" applyFill="1" applyBorder="1" applyAlignment="1">
      <alignment horizontal="center" vertical="center"/>
    </xf>
    <xf numFmtId="49" fontId="55" fillId="0" borderId="69" xfId="0" applyNumberFormat="1" applyFont="1" applyFill="1" applyBorder="1" applyAlignment="1">
      <alignment horizontal="center" vertical="center"/>
    </xf>
    <xf numFmtId="49" fontId="55" fillId="0" borderId="70" xfId="0" applyNumberFormat="1" applyFont="1" applyFill="1" applyBorder="1" applyAlignment="1">
      <alignment horizontal="center" vertical="center"/>
    </xf>
    <xf numFmtId="49" fontId="55" fillId="0" borderId="71" xfId="0" applyNumberFormat="1" applyFont="1" applyFill="1" applyBorder="1" applyAlignment="1">
      <alignment horizontal="center" vertical="center"/>
    </xf>
    <xf numFmtId="49" fontId="55" fillId="0" borderId="72" xfId="0" applyNumberFormat="1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 wrapText="1"/>
    </xf>
    <xf numFmtId="0" fontId="62" fillId="40" borderId="73" xfId="0" applyFont="1" applyFill="1" applyBorder="1" applyAlignment="1">
      <alignment horizontal="center" vertical="center" wrapText="1"/>
    </xf>
    <xf numFmtId="0" fontId="62" fillId="40" borderId="74" xfId="0" applyFont="1" applyFill="1" applyBorder="1" applyAlignment="1">
      <alignment horizontal="center" vertical="center" wrapText="1"/>
    </xf>
    <xf numFmtId="0" fontId="61" fillId="40" borderId="34" xfId="0" applyFont="1" applyFill="1" applyBorder="1" applyAlignment="1">
      <alignment horizontal="center" vertical="center"/>
    </xf>
    <xf numFmtId="0" fontId="61" fillId="40" borderId="75" xfId="0" applyFont="1" applyFill="1" applyBorder="1" applyAlignment="1">
      <alignment horizontal="center" vertical="center"/>
    </xf>
    <xf numFmtId="0" fontId="61" fillId="40" borderId="76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73" xfId="0" applyFont="1" applyFill="1" applyBorder="1" applyAlignment="1">
      <alignment horizontal="center" vertical="center" wrapText="1"/>
    </xf>
    <xf numFmtId="0" fontId="40" fillId="40" borderId="74" xfId="0" applyFont="1" applyFill="1" applyBorder="1" applyAlignment="1">
      <alignment horizontal="center" vertical="center" wrapText="1"/>
    </xf>
    <xf numFmtId="0" fontId="60" fillId="40" borderId="34" xfId="0" applyFont="1" applyFill="1" applyBorder="1" applyAlignment="1">
      <alignment horizontal="center" vertical="center"/>
    </xf>
    <xf numFmtId="0" fontId="60" fillId="40" borderId="75" xfId="0" applyFont="1" applyFill="1" applyBorder="1" applyAlignment="1">
      <alignment horizontal="center" vertical="center"/>
    </xf>
    <xf numFmtId="0" fontId="60" fillId="40" borderId="76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40" borderId="73" xfId="0" applyFont="1" applyFill="1" applyBorder="1" applyAlignment="1">
      <alignment horizontal="center" vertical="center"/>
    </xf>
    <xf numFmtId="0" fontId="59" fillId="40" borderId="74" xfId="0" applyFont="1" applyFill="1" applyBorder="1" applyAlignment="1">
      <alignment horizontal="center" vertical="center"/>
    </xf>
    <xf numFmtId="0" fontId="58" fillId="40" borderId="34" xfId="0" applyFont="1" applyFill="1" applyBorder="1" applyAlignment="1">
      <alignment horizontal="center" vertical="center"/>
    </xf>
    <xf numFmtId="0" fontId="58" fillId="40" borderId="75" xfId="0" applyFont="1" applyFill="1" applyBorder="1" applyAlignment="1">
      <alignment horizontal="center" vertical="center"/>
    </xf>
    <xf numFmtId="0" fontId="58" fillId="40" borderId="7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2" fillId="0" borderId="77" xfId="0" applyFont="1" applyBorder="1" applyAlignment="1">
      <alignment/>
    </xf>
    <xf numFmtId="0" fontId="22" fillId="0" borderId="6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pic>
      <xdr:nvPicPr>
        <xdr:cNvPr id="2" name="Obráze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181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9525</xdr:colOff>
      <xdr:row>5</xdr:row>
      <xdr:rowOff>0</xdr:rowOff>
    </xdr:to>
    <xdr:pic>
      <xdr:nvPicPr>
        <xdr:cNvPr id="3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pic>
      <xdr:nvPicPr>
        <xdr:cNvPr id="4" name="Obrázek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019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7</xdr:row>
      <xdr:rowOff>0</xdr:rowOff>
    </xdr:to>
    <xdr:pic>
      <xdr:nvPicPr>
        <xdr:cNvPr id="5" name="Obráze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438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723900</xdr:colOff>
      <xdr:row>8</xdr:row>
      <xdr:rowOff>0</xdr:rowOff>
    </xdr:to>
    <xdr:pic>
      <xdr:nvPicPr>
        <xdr:cNvPr id="6" name="Obrázek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11</xdr:row>
      <xdr:rowOff>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1148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12</xdr:row>
      <xdr:rowOff>0</xdr:rowOff>
    </xdr:to>
    <xdr:pic>
      <xdr:nvPicPr>
        <xdr:cNvPr id="8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533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9525</xdr:colOff>
      <xdr:row>13</xdr:row>
      <xdr:rowOff>0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53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9525</xdr:colOff>
      <xdr:row>14</xdr:row>
      <xdr:rowOff>0</xdr:rowOff>
    </xdr:to>
    <xdr:pic>
      <xdr:nvPicPr>
        <xdr:cNvPr id="10" name="Obráze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372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15</xdr:row>
      <xdr:rowOff>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91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723900</xdr:colOff>
      <xdr:row>16</xdr:row>
      <xdr:rowOff>0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10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0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6.57421875" style="4" customWidth="1"/>
    <col min="2" max="2" width="32.57421875" style="4" customWidth="1"/>
    <col min="3" max="6" width="7.28125" style="4" customWidth="1"/>
    <col min="7" max="8" width="6.00390625" style="4" customWidth="1"/>
    <col min="9" max="9" width="6.57421875" style="4" customWidth="1"/>
    <col min="10" max="10" width="8.421875" style="4" customWidth="1"/>
    <col min="11" max="11" width="3.00390625" style="41" customWidth="1"/>
    <col min="12" max="12" width="0.71875" style="4" customWidth="1"/>
    <col min="13" max="13" width="3.00390625" style="41" customWidth="1"/>
    <col min="14" max="14" width="5.140625" style="4" customWidth="1"/>
    <col min="15" max="15" width="5.28125" style="4" customWidth="1"/>
    <col min="16" max="16384" width="9.140625" style="4" customWidth="1"/>
  </cols>
  <sheetData>
    <row r="1" spans="1:15" ht="15.75" thickBot="1">
      <c r="A1" s="42" t="s">
        <v>7</v>
      </c>
      <c r="B1" s="84" t="s">
        <v>1</v>
      </c>
      <c r="C1" s="85" t="s">
        <v>2</v>
      </c>
      <c r="D1" s="85" t="s">
        <v>166</v>
      </c>
      <c r="E1" s="85" t="s">
        <v>184</v>
      </c>
      <c r="F1" s="85" t="s">
        <v>14</v>
      </c>
      <c r="G1" s="85" t="s">
        <v>11</v>
      </c>
      <c r="H1" s="85" t="s">
        <v>189</v>
      </c>
      <c r="I1" s="85" t="s">
        <v>190</v>
      </c>
      <c r="J1" s="85" t="s">
        <v>10</v>
      </c>
      <c r="K1" s="81" t="s">
        <v>8</v>
      </c>
      <c r="L1" s="82"/>
      <c r="M1" s="83"/>
      <c r="N1" s="86" t="s">
        <v>24</v>
      </c>
      <c r="O1" s="87" t="s">
        <v>9</v>
      </c>
    </row>
    <row r="2" spans="1:15" ht="15">
      <c r="A2" s="68">
        <v>1</v>
      </c>
      <c r="B2" s="142" t="s">
        <v>153</v>
      </c>
      <c r="C2" s="44">
        <v>10</v>
      </c>
      <c r="D2" s="44">
        <f>21+12+9+20+24+20+11+16+15+22</f>
        <v>170</v>
      </c>
      <c r="E2" s="151">
        <f>D2/C2</f>
        <v>17</v>
      </c>
      <c r="F2" s="147">
        <f>K2/D2</f>
        <v>0.2411764705882353</v>
      </c>
      <c r="G2" s="44">
        <v>7</v>
      </c>
      <c r="H2" s="153">
        <v>1</v>
      </c>
      <c r="I2" s="44">
        <v>0</v>
      </c>
      <c r="J2" s="45">
        <v>2</v>
      </c>
      <c r="K2" s="90">
        <f>4+2+1+5+6+4+3+6+3+7</f>
        <v>41</v>
      </c>
      <c r="L2" s="46" t="s">
        <v>21</v>
      </c>
      <c r="M2" s="93">
        <f>1+1+4+4+3+2+2+1+6+3</f>
        <v>27</v>
      </c>
      <c r="N2" s="47">
        <f>K2-M2</f>
        <v>14</v>
      </c>
      <c r="O2" s="48">
        <f>3*G2+2*H2+1*I2</f>
        <v>23</v>
      </c>
    </row>
    <row r="3" spans="1:15" ht="15">
      <c r="A3" s="69">
        <v>2</v>
      </c>
      <c r="B3" s="88" t="s">
        <v>152</v>
      </c>
      <c r="C3" s="37">
        <v>10</v>
      </c>
      <c r="D3" s="37">
        <f>18+29+18+14+16+20+19+21+18+16</f>
        <v>189</v>
      </c>
      <c r="E3" s="150">
        <f>D3/C3</f>
        <v>18.9</v>
      </c>
      <c r="F3" s="146">
        <f>K3/D3</f>
        <v>0.21693121693121692</v>
      </c>
      <c r="G3" s="37">
        <v>6</v>
      </c>
      <c r="H3" s="37">
        <v>1</v>
      </c>
      <c r="I3" s="37">
        <v>0</v>
      </c>
      <c r="J3" s="37">
        <v>3</v>
      </c>
      <c r="K3" s="97">
        <f>4+4+7+4+3+2+7+4+3+3</f>
        <v>41</v>
      </c>
      <c r="L3" s="96" t="s">
        <v>21</v>
      </c>
      <c r="M3" s="98">
        <f>0+1+4+1+4+6+6+3+2+7</f>
        <v>34</v>
      </c>
      <c r="N3" s="38">
        <f>K3-M3</f>
        <v>7</v>
      </c>
      <c r="O3" s="35">
        <f>3*G3+2*H3+1*I3</f>
        <v>20</v>
      </c>
    </row>
    <row r="4" spans="1:15" ht="15">
      <c r="A4" s="69">
        <v>3</v>
      </c>
      <c r="B4" s="88" t="s">
        <v>147</v>
      </c>
      <c r="C4" s="37">
        <v>9</v>
      </c>
      <c r="D4" s="37">
        <f>22+19+18+24+9+16+28+30+23</f>
        <v>189</v>
      </c>
      <c r="E4" s="150">
        <f>D4/C4</f>
        <v>21</v>
      </c>
      <c r="F4" s="146">
        <f>K4/D4</f>
        <v>0.20634920634920634</v>
      </c>
      <c r="G4" s="37">
        <v>6</v>
      </c>
      <c r="H4" s="37">
        <v>0</v>
      </c>
      <c r="I4" s="37">
        <v>0</v>
      </c>
      <c r="J4" s="37">
        <v>3</v>
      </c>
      <c r="K4" s="91">
        <f>8+1+4+3+2+3+8+6+4</f>
        <v>39</v>
      </c>
      <c r="L4" s="96" t="s">
        <v>21</v>
      </c>
      <c r="M4" s="94">
        <f>0+0+7+6+1+4+0+3+2</f>
        <v>23</v>
      </c>
      <c r="N4" s="38">
        <f>K4-M4</f>
        <v>16</v>
      </c>
      <c r="O4" s="35">
        <f>3*G4+2*H4+1*I4</f>
        <v>18</v>
      </c>
    </row>
    <row r="5" spans="1:15" ht="15">
      <c r="A5" s="69">
        <v>4</v>
      </c>
      <c r="B5" s="89" t="s">
        <v>102</v>
      </c>
      <c r="C5" s="37">
        <v>9</v>
      </c>
      <c r="D5" s="37">
        <f>21+19+14+11+21+21+19+14+21</f>
        <v>161</v>
      </c>
      <c r="E5" s="150">
        <f>D5/C5</f>
        <v>17.88888888888889</v>
      </c>
      <c r="F5" s="146">
        <f>K5/D5</f>
        <v>0.16149068322981366</v>
      </c>
      <c r="G5" s="37">
        <v>3</v>
      </c>
      <c r="H5" s="37">
        <v>1</v>
      </c>
      <c r="I5" s="37">
        <v>1</v>
      </c>
      <c r="J5" s="37">
        <v>4</v>
      </c>
      <c r="K5" s="91">
        <f>0+1+5+4+1+5+2+6+2</f>
        <v>26</v>
      </c>
      <c r="L5" s="96" t="s">
        <v>21</v>
      </c>
      <c r="M5" s="94">
        <f>8+2+2+3+2+0+4+5+3</f>
        <v>29</v>
      </c>
      <c r="N5" s="38">
        <f>K5-M5</f>
        <v>-3</v>
      </c>
      <c r="O5" s="35">
        <f>3*G5+2*H5+1*I5</f>
        <v>12</v>
      </c>
    </row>
    <row r="6" spans="1:15" ht="15">
      <c r="A6" s="69">
        <v>5</v>
      </c>
      <c r="B6" s="89" t="s">
        <v>148</v>
      </c>
      <c r="C6" s="37">
        <v>9</v>
      </c>
      <c r="D6" s="37">
        <f>21+18+19+12+18+15+11+14+12</f>
        <v>140</v>
      </c>
      <c r="E6" s="150">
        <f>D6/C6</f>
        <v>15.555555555555555</v>
      </c>
      <c r="F6" s="146">
        <f>K6/D6</f>
        <v>0.12857142857142856</v>
      </c>
      <c r="G6" s="37">
        <v>2</v>
      </c>
      <c r="H6" s="37">
        <v>0</v>
      </c>
      <c r="I6" s="37">
        <v>0</v>
      </c>
      <c r="J6" s="37">
        <v>7</v>
      </c>
      <c r="K6" s="91">
        <f>0+2+3+4+2+6+0+0+1</f>
        <v>18</v>
      </c>
      <c r="L6" s="96" t="s">
        <v>21</v>
      </c>
      <c r="M6" s="94">
        <f>4+5+4+5+1+2+5+8+6</f>
        <v>40</v>
      </c>
      <c r="N6" s="38">
        <f>K6-M6</f>
        <v>-22</v>
      </c>
      <c r="O6" s="35">
        <f>3*G6+2*H6+1*I6</f>
        <v>6</v>
      </c>
    </row>
    <row r="7" spans="1:15" ht="15.75" thickBot="1">
      <c r="A7" s="70">
        <v>6</v>
      </c>
      <c r="B7" s="149" t="s">
        <v>104</v>
      </c>
      <c r="C7" s="39">
        <v>9</v>
      </c>
      <c r="D7" s="39">
        <f>9+26+13+15+11+23+15+13+10</f>
        <v>135</v>
      </c>
      <c r="E7" s="152">
        <f>D7/C7</f>
        <v>15</v>
      </c>
      <c r="F7" s="148">
        <f>K7/D7</f>
        <v>0.16296296296296298</v>
      </c>
      <c r="G7" s="39">
        <v>1</v>
      </c>
      <c r="H7" s="39">
        <v>0</v>
      </c>
      <c r="I7" s="39">
        <v>2</v>
      </c>
      <c r="J7" s="39">
        <v>6</v>
      </c>
      <c r="K7" s="92">
        <f>1+1+0+4+1+6+2+5+2</f>
        <v>22</v>
      </c>
      <c r="L7" s="99" t="s">
        <v>21</v>
      </c>
      <c r="M7" s="95">
        <f>4+4+1+3+2+7+3+6+4</f>
        <v>34</v>
      </c>
      <c r="N7" s="40">
        <f>K7-M7</f>
        <v>-12</v>
      </c>
      <c r="O7" s="36">
        <f>3*G7+2*H7+1*I7</f>
        <v>5</v>
      </c>
    </row>
  </sheetData>
  <sheetProtection/>
  <autoFilter ref="B1:O7">
    <sortState ref="B2:O7">
      <sortCondition descending="1" sortBy="value" ref="O2:O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72" sqref="J72"/>
    </sheetView>
  </sheetViews>
  <sheetFormatPr defaultColWidth="9.140625" defaultRowHeight="12.75"/>
  <cols>
    <col min="1" max="1" width="2.8515625" style="23" customWidth="1"/>
    <col min="2" max="2" width="20.7109375" style="4" customWidth="1"/>
    <col min="3" max="3" width="9.28125" style="4" customWidth="1"/>
    <col min="4" max="4" width="7.00390625" style="4" customWidth="1"/>
    <col min="5" max="5" width="4.7109375" style="4" customWidth="1"/>
    <col min="6" max="6" width="9.7109375" style="25" customWidth="1"/>
    <col min="7" max="7" width="4.57421875" style="4" customWidth="1"/>
    <col min="8" max="8" width="9.140625" style="4" customWidth="1"/>
    <col min="9" max="9" width="14.7109375" style="4" customWidth="1"/>
    <col min="10" max="16384" width="9.140625" style="4" customWidth="1"/>
  </cols>
  <sheetData>
    <row r="1" spans="1:8" ht="32.25" thickBot="1">
      <c r="A1" s="1"/>
      <c r="B1" s="144" t="s">
        <v>23</v>
      </c>
      <c r="C1" s="2"/>
      <c r="D1" s="2"/>
      <c r="E1" s="2"/>
      <c r="G1" s="2"/>
      <c r="H1" s="2"/>
    </row>
    <row r="2" spans="1:9" ht="15.75" thickBot="1">
      <c r="A2" s="26" t="s">
        <v>6</v>
      </c>
      <c r="B2" s="27" t="s">
        <v>16</v>
      </c>
      <c r="C2" s="28" t="s">
        <v>1</v>
      </c>
      <c r="D2" s="28" t="s">
        <v>2</v>
      </c>
      <c r="E2" s="28" t="s">
        <v>5</v>
      </c>
      <c r="F2" s="29" t="s">
        <v>20</v>
      </c>
      <c r="G2" s="28" t="s">
        <v>3</v>
      </c>
      <c r="H2" s="28" t="s">
        <v>4</v>
      </c>
      <c r="I2" s="30" t="s">
        <v>12</v>
      </c>
    </row>
    <row r="3" spans="1:11" ht="15" customHeight="1">
      <c r="A3" s="10">
        <v>1</v>
      </c>
      <c r="B3" s="182" t="s">
        <v>49</v>
      </c>
      <c r="C3" s="80" t="s">
        <v>150</v>
      </c>
      <c r="D3" s="71">
        <v>10</v>
      </c>
      <c r="E3" s="71"/>
      <c r="F3" s="72">
        <f>1+2+2+1+2</f>
        <v>8</v>
      </c>
      <c r="G3" s="73">
        <f>0+1+1+4+3+0+0+2+2+3</f>
        <v>16</v>
      </c>
      <c r="H3" s="74">
        <f>1+0+0+0+1+2+0+1</f>
        <v>5</v>
      </c>
      <c r="I3" s="75">
        <f>G3+H3</f>
        <v>21</v>
      </c>
      <c r="K3" s="25"/>
    </row>
    <row r="4" spans="1:9" ht="15" customHeight="1">
      <c r="A4" s="12">
        <v>2</v>
      </c>
      <c r="B4" s="62" t="s">
        <v>51</v>
      </c>
      <c r="C4" s="18" t="s">
        <v>150</v>
      </c>
      <c r="D4" s="13">
        <v>9</v>
      </c>
      <c r="E4" s="13"/>
      <c r="F4" s="31">
        <f>2+2</f>
        <v>4</v>
      </c>
      <c r="G4" s="54">
        <f>3+0+0+1+3+1+4+1+2</f>
        <v>15</v>
      </c>
      <c r="H4" s="52">
        <f>0+1+1+1+0+0+0+1+1</f>
        <v>5</v>
      </c>
      <c r="I4" s="51">
        <f>G4+H4</f>
        <v>20</v>
      </c>
    </row>
    <row r="5" spans="1:9" ht="15" customHeight="1">
      <c r="A5" s="12">
        <v>3</v>
      </c>
      <c r="B5" s="63" t="s">
        <v>80</v>
      </c>
      <c r="C5" s="18" t="s">
        <v>152</v>
      </c>
      <c r="D5" s="13">
        <v>9</v>
      </c>
      <c r="E5" s="13"/>
      <c r="F5" s="31">
        <f>2+2</f>
        <v>4</v>
      </c>
      <c r="G5" s="54">
        <f>1+1+3+1+2+1+2+1+0</f>
        <v>12</v>
      </c>
      <c r="H5" s="52">
        <f>0+1+1+1+1+1+1+1</f>
        <v>7</v>
      </c>
      <c r="I5" s="51">
        <f>G5+H5</f>
        <v>19</v>
      </c>
    </row>
    <row r="6" spans="1:9" ht="15" customHeight="1">
      <c r="A6" s="12">
        <v>4</v>
      </c>
      <c r="B6" s="63" t="s">
        <v>77</v>
      </c>
      <c r="C6" s="13" t="s">
        <v>151</v>
      </c>
      <c r="D6" s="13">
        <v>9</v>
      </c>
      <c r="E6" s="13"/>
      <c r="F6" s="31">
        <f>1+1+1</f>
        <v>3</v>
      </c>
      <c r="G6" s="54">
        <f>1+1+0+1+1+4+1+4+2</f>
        <v>15</v>
      </c>
      <c r="H6" s="52">
        <f>0+0+0+1+0+2</f>
        <v>3</v>
      </c>
      <c r="I6" s="51">
        <f>G6+H6</f>
        <v>18</v>
      </c>
    </row>
    <row r="7" spans="1:9" ht="15" customHeight="1">
      <c r="A7" s="12">
        <v>5</v>
      </c>
      <c r="B7" s="62" t="s">
        <v>81</v>
      </c>
      <c r="C7" s="18" t="s">
        <v>102</v>
      </c>
      <c r="D7" s="13">
        <v>9</v>
      </c>
      <c r="E7" s="13"/>
      <c r="F7" s="31">
        <f>1+2+2</f>
        <v>5</v>
      </c>
      <c r="G7" s="54">
        <f>0+1+2+1+0+4+1+4</f>
        <v>13</v>
      </c>
      <c r="H7" s="52">
        <f>0+0+1</f>
        <v>1</v>
      </c>
      <c r="I7" s="51">
        <f>G7+H7</f>
        <v>14</v>
      </c>
    </row>
    <row r="8" spans="1:9" ht="15" customHeight="1">
      <c r="A8" s="12">
        <v>6</v>
      </c>
      <c r="B8" s="62" t="s">
        <v>28</v>
      </c>
      <c r="C8" s="18" t="s">
        <v>147</v>
      </c>
      <c r="D8" s="13">
        <v>8</v>
      </c>
      <c r="E8" s="13"/>
      <c r="F8" s="31">
        <f>1+2</f>
        <v>3</v>
      </c>
      <c r="G8" s="54">
        <f>2+0+1+0+0+1+4+1</f>
        <v>9</v>
      </c>
      <c r="H8" s="52">
        <f>2+1+1+0+0+1</f>
        <v>5</v>
      </c>
      <c r="I8" s="51">
        <f>G8+H8</f>
        <v>14</v>
      </c>
    </row>
    <row r="9" spans="1:9" ht="15" customHeight="1">
      <c r="A9" s="12">
        <v>7</v>
      </c>
      <c r="B9" s="62" t="s">
        <v>39</v>
      </c>
      <c r="C9" s="18" t="s">
        <v>147</v>
      </c>
      <c r="D9" s="13">
        <v>9</v>
      </c>
      <c r="E9" s="13"/>
      <c r="F9" s="31">
        <f>2+1+2+2</f>
        <v>7</v>
      </c>
      <c r="G9" s="54">
        <f>1+1+1+0+0+0+3+1+1</f>
        <v>8</v>
      </c>
      <c r="H9" s="52">
        <f>2+0+1+0+1+0+1+0+1</f>
        <v>6</v>
      </c>
      <c r="I9" s="51">
        <f>G9+H9</f>
        <v>14</v>
      </c>
    </row>
    <row r="10" spans="1:9" ht="15" customHeight="1">
      <c r="A10" s="12">
        <v>8</v>
      </c>
      <c r="B10" s="62" t="s">
        <v>106</v>
      </c>
      <c r="C10" s="18" t="s">
        <v>152</v>
      </c>
      <c r="D10" s="13">
        <v>8</v>
      </c>
      <c r="E10" s="13"/>
      <c r="F10" s="31">
        <f>2+2</f>
        <v>4</v>
      </c>
      <c r="G10" s="54">
        <f>1+1+1+1+3+2+0+1</f>
        <v>10</v>
      </c>
      <c r="H10" s="52">
        <f>0+1+1+1</f>
        <v>3</v>
      </c>
      <c r="I10" s="51">
        <f>G10+H10</f>
        <v>13</v>
      </c>
    </row>
    <row r="11" spans="1:9" ht="15" customHeight="1">
      <c r="A11" s="12">
        <v>9</v>
      </c>
      <c r="B11" s="63" t="s">
        <v>95</v>
      </c>
      <c r="C11" s="18" t="s">
        <v>147</v>
      </c>
      <c r="D11" s="13">
        <v>8</v>
      </c>
      <c r="E11" s="13"/>
      <c r="F11" s="31"/>
      <c r="G11" s="54">
        <f>1+0+2+1+1+2+1</f>
        <v>8</v>
      </c>
      <c r="H11" s="52">
        <f>0+0+0+0+1+1+2+1</f>
        <v>5</v>
      </c>
      <c r="I11" s="51">
        <f>G11+H11</f>
        <v>13</v>
      </c>
    </row>
    <row r="12" spans="1:9" ht="15" customHeight="1">
      <c r="A12" s="12">
        <v>10</v>
      </c>
      <c r="B12" s="62" t="s">
        <v>27</v>
      </c>
      <c r="C12" s="13" t="s">
        <v>102</v>
      </c>
      <c r="D12" s="13">
        <v>9</v>
      </c>
      <c r="E12" s="13"/>
      <c r="F12" s="31">
        <f>2+1</f>
        <v>3</v>
      </c>
      <c r="G12" s="54">
        <f>0+0+2+1+1+0+0+2</f>
        <v>6</v>
      </c>
      <c r="H12" s="52">
        <f>0+0+1+2+0+2+1+0+1</f>
        <v>7</v>
      </c>
      <c r="I12" s="51">
        <f>G12+H12</f>
        <v>13</v>
      </c>
    </row>
    <row r="13" spans="1:9" ht="15" customHeight="1">
      <c r="A13" s="12">
        <v>11</v>
      </c>
      <c r="B13" s="62" t="s">
        <v>42</v>
      </c>
      <c r="C13" s="18" t="s">
        <v>150</v>
      </c>
      <c r="D13" s="13">
        <v>9</v>
      </c>
      <c r="E13" s="13"/>
      <c r="F13" s="31"/>
      <c r="G13" s="54">
        <f>1+0+0+0+2+1+0+0+2</f>
        <v>6</v>
      </c>
      <c r="H13" s="52">
        <f>0+1+0+2+2+0+1+0+1</f>
        <v>7</v>
      </c>
      <c r="I13" s="51">
        <f>G13+H13</f>
        <v>13</v>
      </c>
    </row>
    <row r="14" spans="1:9" ht="15">
      <c r="A14" s="12">
        <v>12</v>
      </c>
      <c r="B14" s="62" t="s">
        <v>108</v>
      </c>
      <c r="C14" s="18" t="s">
        <v>152</v>
      </c>
      <c r="D14" s="13">
        <v>10</v>
      </c>
      <c r="E14" s="13"/>
      <c r="F14" s="31">
        <f>1+1+1</f>
        <v>3</v>
      </c>
      <c r="G14" s="54">
        <f>1+0+1+0+1+1+3+0+1</f>
        <v>8</v>
      </c>
      <c r="H14" s="52">
        <f>0+1+1</f>
        <v>2</v>
      </c>
      <c r="I14" s="51">
        <f>G14+H14</f>
        <v>10</v>
      </c>
    </row>
    <row r="15" spans="1:9" ht="15">
      <c r="A15" s="12">
        <v>13</v>
      </c>
      <c r="B15" s="62" t="s">
        <v>30</v>
      </c>
      <c r="C15" s="13" t="s">
        <v>147</v>
      </c>
      <c r="D15" s="13">
        <v>9</v>
      </c>
      <c r="E15" s="13"/>
      <c r="F15" s="31">
        <f>1</f>
        <v>1</v>
      </c>
      <c r="G15" s="54">
        <f>0+0+1+1+0+1+1+0+1</f>
        <v>5</v>
      </c>
      <c r="H15" s="52">
        <f>1+0+0+0+0+1+1+1</f>
        <v>4</v>
      </c>
      <c r="I15" s="51">
        <f>G15+H15</f>
        <v>9</v>
      </c>
    </row>
    <row r="16" spans="1:9" ht="15" customHeight="1">
      <c r="A16" s="12">
        <v>14</v>
      </c>
      <c r="B16" s="62" t="s">
        <v>26</v>
      </c>
      <c r="C16" s="18" t="s">
        <v>152</v>
      </c>
      <c r="D16" s="13">
        <v>9</v>
      </c>
      <c r="E16" s="13"/>
      <c r="F16" s="31">
        <v>2</v>
      </c>
      <c r="G16" s="54">
        <f>0+1+1+2+0+1+0+0+2</f>
        <v>7</v>
      </c>
      <c r="H16" s="52">
        <f>0+0+1</f>
        <v>1</v>
      </c>
      <c r="I16" s="51">
        <f>G16+H16</f>
        <v>8</v>
      </c>
    </row>
    <row r="17" spans="1:9" ht="15" customHeight="1">
      <c r="A17" s="12">
        <v>15</v>
      </c>
      <c r="B17" s="62" t="s">
        <v>33</v>
      </c>
      <c r="C17" s="18" t="s">
        <v>148</v>
      </c>
      <c r="D17" s="13">
        <v>7</v>
      </c>
      <c r="E17" s="13"/>
      <c r="F17" s="31">
        <v>1</v>
      </c>
      <c r="G17" s="54">
        <f>0+0+2+1+1+2</f>
        <v>6</v>
      </c>
      <c r="H17" s="52">
        <f>0+0+0+0+0+1</f>
        <v>1</v>
      </c>
      <c r="I17" s="51">
        <f>G17+H17</f>
        <v>7</v>
      </c>
    </row>
    <row r="18" spans="1:9" ht="15" customHeight="1">
      <c r="A18" s="12">
        <v>16</v>
      </c>
      <c r="B18" s="62" t="s">
        <v>82</v>
      </c>
      <c r="C18" s="18" t="s">
        <v>147</v>
      </c>
      <c r="D18" s="13">
        <v>9</v>
      </c>
      <c r="E18" s="13"/>
      <c r="F18" s="31">
        <v>2</v>
      </c>
      <c r="G18" s="54">
        <f>3+0+0+0+1+0+1</f>
        <v>5</v>
      </c>
      <c r="H18" s="52">
        <f>1+0+0+0+0+0+1</f>
        <v>2</v>
      </c>
      <c r="I18" s="51">
        <f>G18+H18</f>
        <v>7</v>
      </c>
    </row>
    <row r="19" spans="1:9" ht="15" customHeight="1">
      <c r="A19" s="12">
        <v>17</v>
      </c>
      <c r="B19" s="62" t="s">
        <v>29</v>
      </c>
      <c r="C19" s="13" t="s">
        <v>148</v>
      </c>
      <c r="D19" s="13">
        <v>7</v>
      </c>
      <c r="E19" s="13"/>
      <c r="F19" s="31">
        <f>1</f>
        <v>1</v>
      </c>
      <c r="G19" s="54">
        <f>0+1+1+1+0+1</f>
        <v>4</v>
      </c>
      <c r="H19" s="52">
        <f>0+0+1+0+1</f>
        <v>2</v>
      </c>
      <c r="I19" s="51">
        <f>G19+H19</f>
        <v>6</v>
      </c>
    </row>
    <row r="20" spans="1:9" ht="15">
      <c r="A20" s="12">
        <v>18</v>
      </c>
      <c r="B20" s="62" t="s">
        <v>35</v>
      </c>
      <c r="C20" s="18" t="s">
        <v>148</v>
      </c>
      <c r="D20" s="13">
        <v>8</v>
      </c>
      <c r="E20" s="13"/>
      <c r="F20" s="31"/>
      <c r="G20" s="54">
        <f>0+1+0+1+2</f>
        <v>4</v>
      </c>
      <c r="H20" s="52">
        <f>0+0+1+0+1</f>
        <v>2</v>
      </c>
      <c r="I20" s="51">
        <f>G20+H20</f>
        <v>6</v>
      </c>
    </row>
    <row r="21" spans="1:9" ht="15" customHeight="1">
      <c r="A21" s="12">
        <v>19</v>
      </c>
      <c r="B21" s="62" t="s">
        <v>109</v>
      </c>
      <c r="C21" s="18" t="s">
        <v>102</v>
      </c>
      <c r="D21" s="13">
        <v>8</v>
      </c>
      <c r="E21" s="13"/>
      <c r="F21" s="31">
        <f>2+1</f>
        <v>3</v>
      </c>
      <c r="G21" s="54">
        <f>0+0+2+0+1+1</f>
        <v>4</v>
      </c>
      <c r="H21" s="52">
        <f>0+0+1+0+0+0+1</f>
        <v>2</v>
      </c>
      <c r="I21" s="51">
        <f>G21+H21</f>
        <v>6</v>
      </c>
    </row>
    <row r="22" spans="1:9" ht="15" customHeight="1">
      <c r="A22" s="12">
        <v>20</v>
      </c>
      <c r="B22" s="62" t="s">
        <v>31</v>
      </c>
      <c r="C22" s="13" t="s">
        <v>147</v>
      </c>
      <c r="D22" s="13">
        <v>7</v>
      </c>
      <c r="E22" s="13"/>
      <c r="F22" s="31"/>
      <c r="G22" s="54">
        <f>1+0+0+1+1+0+1</f>
        <v>4</v>
      </c>
      <c r="H22" s="52">
        <f>0+0+1+0+0+1</f>
        <v>2</v>
      </c>
      <c r="I22" s="51">
        <f>G22+H22</f>
        <v>6</v>
      </c>
    </row>
    <row r="23" spans="1:9" ht="15" customHeight="1">
      <c r="A23" s="12">
        <v>21</v>
      </c>
      <c r="B23" s="63" t="s">
        <v>41</v>
      </c>
      <c r="C23" s="18" t="s">
        <v>148</v>
      </c>
      <c r="D23" s="13">
        <v>8</v>
      </c>
      <c r="E23" s="13"/>
      <c r="F23" s="31">
        <f>1+1</f>
        <v>2</v>
      </c>
      <c r="G23" s="54">
        <f>0+0+0+1+0+0+0+1</f>
        <v>2</v>
      </c>
      <c r="H23" s="52">
        <f>0+2+1+0+0+1</f>
        <v>4</v>
      </c>
      <c r="I23" s="51">
        <f>G23+H23</f>
        <v>6</v>
      </c>
    </row>
    <row r="24" spans="1:9" ht="15" customHeight="1">
      <c r="A24" s="12">
        <v>22</v>
      </c>
      <c r="B24" s="62" t="s">
        <v>37</v>
      </c>
      <c r="C24" s="18" t="s">
        <v>102</v>
      </c>
      <c r="D24" s="13">
        <v>8</v>
      </c>
      <c r="E24" s="13"/>
      <c r="F24" s="31">
        <f>1</f>
        <v>1</v>
      </c>
      <c r="G24" s="54">
        <f>0+0+0+0+0+0+0+1</f>
        <v>1</v>
      </c>
      <c r="H24" s="52">
        <f>0+0+1+0+0+1+1+1</f>
        <v>4</v>
      </c>
      <c r="I24" s="51">
        <f>G24+H24</f>
        <v>5</v>
      </c>
    </row>
    <row r="25" spans="1:9" ht="15" customHeight="1">
      <c r="A25" s="12">
        <v>23</v>
      </c>
      <c r="B25" s="62" t="s">
        <v>38</v>
      </c>
      <c r="C25" s="18" t="s">
        <v>148</v>
      </c>
      <c r="D25" s="13">
        <v>9</v>
      </c>
      <c r="E25" s="13"/>
      <c r="F25" s="31">
        <f>2</f>
        <v>2</v>
      </c>
      <c r="G25" s="54">
        <f>0+0+0+1+0+1</f>
        <v>2</v>
      </c>
      <c r="H25" s="52">
        <f>0+0+0+0+0+2</f>
        <v>2</v>
      </c>
      <c r="I25" s="51">
        <f>G25+H25</f>
        <v>4</v>
      </c>
    </row>
    <row r="26" spans="1:9" ht="15" customHeight="1">
      <c r="A26" s="12">
        <v>24</v>
      </c>
      <c r="B26" s="63" t="s">
        <v>43</v>
      </c>
      <c r="C26" s="18" t="s">
        <v>150</v>
      </c>
      <c r="D26" s="13">
        <v>10</v>
      </c>
      <c r="E26" s="13"/>
      <c r="F26" s="31">
        <f>2+2</f>
        <v>4</v>
      </c>
      <c r="G26" s="54">
        <f>0+1+0+0+0+0+1</f>
        <v>2</v>
      </c>
      <c r="H26" s="52">
        <f>0+0+0+0+1+0+0+0+1</f>
        <v>2</v>
      </c>
      <c r="I26" s="51">
        <f>G26+H26</f>
        <v>4</v>
      </c>
    </row>
    <row r="27" spans="1:9" ht="15" customHeight="1">
      <c r="A27" s="12">
        <v>25</v>
      </c>
      <c r="B27" s="62" t="s">
        <v>19</v>
      </c>
      <c r="C27" s="13" t="s">
        <v>150</v>
      </c>
      <c r="D27" s="13">
        <v>9</v>
      </c>
      <c r="E27" s="13">
        <f>0+0+0+0+1+0+0+0+1</f>
        <v>2</v>
      </c>
      <c r="F27" s="31"/>
      <c r="G27" s="54">
        <f>0+0+0+0+0+0+1</f>
        <v>1</v>
      </c>
      <c r="H27" s="52">
        <f>1+1+0+0+0+1</f>
        <v>3</v>
      </c>
      <c r="I27" s="51">
        <f>G27+H27</f>
        <v>4</v>
      </c>
    </row>
    <row r="28" spans="1:9" ht="15" customHeight="1">
      <c r="A28" s="12">
        <v>26</v>
      </c>
      <c r="B28" s="62" t="s">
        <v>94</v>
      </c>
      <c r="C28" s="18" t="s">
        <v>150</v>
      </c>
      <c r="D28" s="13">
        <v>8</v>
      </c>
      <c r="E28" s="13"/>
      <c r="F28" s="31"/>
      <c r="G28" s="54">
        <f>0+0+1</f>
        <v>1</v>
      </c>
      <c r="H28" s="52">
        <f>0+0+0+0+0+0+3</f>
        <v>3</v>
      </c>
      <c r="I28" s="51">
        <f>G28+H28</f>
        <v>4</v>
      </c>
    </row>
    <row r="29" spans="1:9" ht="15" customHeight="1">
      <c r="A29" s="12">
        <v>27</v>
      </c>
      <c r="B29" s="63" t="s">
        <v>149</v>
      </c>
      <c r="C29" s="13" t="s">
        <v>151</v>
      </c>
      <c r="D29" s="13">
        <v>3</v>
      </c>
      <c r="E29" s="13"/>
      <c r="F29" s="31"/>
      <c r="G29" s="54">
        <f>2+0+1</f>
        <v>3</v>
      </c>
      <c r="H29" s="52">
        <f>0</f>
        <v>0</v>
      </c>
      <c r="I29" s="51">
        <f>G29+H29</f>
        <v>3</v>
      </c>
    </row>
    <row r="30" spans="1:9" ht="15" customHeight="1">
      <c r="A30" s="12">
        <v>28</v>
      </c>
      <c r="B30" s="62" t="s">
        <v>113</v>
      </c>
      <c r="C30" s="18" t="s">
        <v>152</v>
      </c>
      <c r="D30" s="13">
        <v>5</v>
      </c>
      <c r="E30" s="13"/>
      <c r="F30" s="31">
        <f>2</f>
        <v>2</v>
      </c>
      <c r="G30" s="54">
        <f>1+1+0+0+1</f>
        <v>3</v>
      </c>
      <c r="H30" s="52">
        <f>0</f>
        <v>0</v>
      </c>
      <c r="I30" s="51">
        <f>G30+H30</f>
        <v>3</v>
      </c>
    </row>
    <row r="31" spans="1:9" ht="15" customHeight="1">
      <c r="A31" s="12">
        <v>29</v>
      </c>
      <c r="B31" s="63" t="s">
        <v>46</v>
      </c>
      <c r="C31" s="18" t="s">
        <v>152</v>
      </c>
      <c r="D31" s="13">
        <v>7</v>
      </c>
      <c r="E31" s="13">
        <f>0+0+0+0+0+1</f>
        <v>1</v>
      </c>
      <c r="F31" s="31"/>
      <c r="G31" s="54">
        <f>1</f>
        <v>1</v>
      </c>
      <c r="H31" s="52">
        <f>0+0+0+1+0+1</f>
        <v>2</v>
      </c>
      <c r="I31" s="51">
        <f>G31+H31</f>
        <v>3</v>
      </c>
    </row>
    <row r="32" spans="1:9" ht="15" customHeight="1">
      <c r="A32" s="12">
        <v>30</v>
      </c>
      <c r="B32" s="62" t="s">
        <v>76</v>
      </c>
      <c r="C32" s="18" t="s">
        <v>151</v>
      </c>
      <c r="D32" s="13">
        <v>5</v>
      </c>
      <c r="E32" s="13"/>
      <c r="F32" s="31"/>
      <c r="G32" s="54">
        <f>0</f>
        <v>0</v>
      </c>
      <c r="H32" s="52">
        <f>0+1+0+0+2</f>
        <v>3</v>
      </c>
      <c r="I32" s="51">
        <f>G32+H32</f>
        <v>3</v>
      </c>
    </row>
    <row r="33" spans="1:9" ht="15" customHeight="1">
      <c r="A33" s="12">
        <v>31</v>
      </c>
      <c r="B33" s="62" t="s">
        <v>34</v>
      </c>
      <c r="C33" s="18" t="s">
        <v>151</v>
      </c>
      <c r="D33" s="13">
        <v>7</v>
      </c>
      <c r="E33" s="13"/>
      <c r="F33" s="31">
        <f>1+2</f>
        <v>3</v>
      </c>
      <c r="G33" s="54">
        <f>0+0+0+1</f>
        <v>1</v>
      </c>
      <c r="H33" s="52">
        <f>0+0+0+1</f>
        <v>1</v>
      </c>
      <c r="I33" s="51">
        <f>G33+H33</f>
        <v>2</v>
      </c>
    </row>
    <row r="34" spans="1:9" ht="15" customHeight="1">
      <c r="A34" s="12">
        <v>32</v>
      </c>
      <c r="B34" s="62" t="s">
        <v>15</v>
      </c>
      <c r="C34" s="18" t="s">
        <v>102</v>
      </c>
      <c r="D34" s="13">
        <v>4</v>
      </c>
      <c r="E34" s="13"/>
      <c r="F34" s="31"/>
      <c r="G34" s="54">
        <f>0+1</f>
        <v>1</v>
      </c>
      <c r="H34" s="52">
        <f>0+0+1</f>
        <v>1</v>
      </c>
      <c r="I34" s="51">
        <f>G34+H34</f>
        <v>2</v>
      </c>
    </row>
    <row r="35" spans="1:9" ht="15" customHeight="1">
      <c r="A35" s="12">
        <v>33</v>
      </c>
      <c r="B35" s="62" t="s">
        <v>167</v>
      </c>
      <c r="C35" s="18" t="s">
        <v>151</v>
      </c>
      <c r="D35" s="13">
        <v>6</v>
      </c>
      <c r="E35" s="13"/>
      <c r="F35" s="31">
        <v>1</v>
      </c>
      <c r="G35" s="54">
        <f>0+0+0+0+1</f>
        <v>1</v>
      </c>
      <c r="H35" s="52">
        <f>0+0+0+0+1</f>
        <v>1</v>
      </c>
      <c r="I35" s="51">
        <f>G35+H35</f>
        <v>2</v>
      </c>
    </row>
    <row r="36" spans="1:9" ht="15" customHeight="1">
      <c r="A36" s="12">
        <v>34</v>
      </c>
      <c r="B36" s="62" t="s">
        <v>159</v>
      </c>
      <c r="C36" s="18" t="s">
        <v>151</v>
      </c>
      <c r="D36" s="13">
        <v>6</v>
      </c>
      <c r="E36" s="13"/>
      <c r="F36" s="31"/>
      <c r="G36" s="54">
        <f>0+0+1</f>
        <v>1</v>
      </c>
      <c r="H36" s="52">
        <f>0+0+0+0+0+1</f>
        <v>1</v>
      </c>
      <c r="I36" s="51">
        <f>G36+H36</f>
        <v>2</v>
      </c>
    </row>
    <row r="37" spans="1:9" ht="15" customHeight="1">
      <c r="A37" s="12">
        <v>35</v>
      </c>
      <c r="B37" s="62" t="s">
        <v>47</v>
      </c>
      <c r="C37" s="18" t="s">
        <v>148</v>
      </c>
      <c r="D37" s="13">
        <v>9</v>
      </c>
      <c r="E37" s="13"/>
      <c r="F37" s="31">
        <f>1+2</f>
        <v>3</v>
      </c>
      <c r="G37" s="54">
        <f>0</f>
        <v>0</v>
      </c>
      <c r="H37" s="52">
        <f>0+0+0+1+0+1</f>
        <v>2</v>
      </c>
      <c r="I37" s="51">
        <f>G37+H37</f>
        <v>2</v>
      </c>
    </row>
    <row r="38" spans="1:9" ht="15" customHeight="1">
      <c r="A38" s="12">
        <v>36</v>
      </c>
      <c r="B38" s="62" t="s">
        <v>114</v>
      </c>
      <c r="C38" s="18" t="s">
        <v>148</v>
      </c>
      <c r="D38" s="13">
        <v>7</v>
      </c>
      <c r="E38" s="13"/>
      <c r="F38" s="31"/>
      <c r="G38" s="54">
        <f>0</f>
        <v>0</v>
      </c>
      <c r="H38" s="52">
        <f>0+0+0+1+0+0+1</f>
        <v>2</v>
      </c>
      <c r="I38" s="51">
        <f>G38+H38</f>
        <v>2</v>
      </c>
    </row>
    <row r="39" spans="1:9" ht="15" customHeight="1">
      <c r="A39" s="12">
        <v>37</v>
      </c>
      <c r="B39" s="62" t="s">
        <v>90</v>
      </c>
      <c r="C39" s="18" t="s">
        <v>151</v>
      </c>
      <c r="D39" s="13">
        <v>9</v>
      </c>
      <c r="E39" s="13"/>
      <c r="F39" s="31"/>
      <c r="G39" s="54">
        <f>0+0+0+0+0+1</f>
        <v>1</v>
      </c>
      <c r="H39" s="52">
        <f>0</f>
        <v>0</v>
      </c>
      <c r="I39" s="51">
        <f>G39+H39</f>
        <v>1</v>
      </c>
    </row>
    <row r="40" spans="1:9" ht="15" customHeight="1">
      <c r="A40" s="12">
        <v>38</v>
      </c>
      <c r="B40" s="63" t="s">
        <v>36</v>
      </c>
      <c r="C40" s="13" t="s">
        <v>102</v>
      </c>
      <c r="D40" s="13">
        <v>9</v>
      </c>
      <c r="E40" s="13"/>
      <c r="F40" s="31"/>
      <c r="G40" s="54">
        <f>0+0+0+0+0+0+0+0+1</f>
        <v>1</v>
      </c>
      <c r="H40" s="52">
        <f>0</f>
        <v>0</v>
      </c>
      <c r="I40" s="51">
        <f>G40+H40</f>
        <v>1</v>
      </c>
    </row>
    <row r="41" spans="1:9" ht="15" customHeight="1">
      <c r="A41" s="12">
        <v>39</v>
      </c>
      <c r="B41" s="62" t="s">
        <v>107</v>
      </c>
      <c r="C41" s="18" t="s">
        <v>151</v>
      </c>
      <c r="D41" s="13">
        <v>5</v>
      </c>
      <c r="E41" s="13"/>
      <c r="F41" s="31"/>
      <c r="G41" s="54">
        <f>0</f>
        <v>0</v>
      </c>
      <c r="H41" s="52">
        <f>0+0+0+1</f>
        <v>1</v>
      </c>
      <c r="I41" s="51">
        <f>G41+H41</f>
        <v>1</v>
      </c>
    </row>
    <row r="42" spans="1:9" ht="15" customHeight="1">
      <c r="A42" s="12">
        <v>40</v>
      </c>
      <c r="B42" s="62" t="s">
        <v>48</v>
      </c>
      <c r="C42" s="18" t="s">
        <v>147</v>
      </c>
      <c r="D42" s="13">
        <v>9</v>
      </c>
      <c r="E42" s="13"/>
      <c r="F42" s="31">
        <f>2</f>
        <v>2</v>
      </c>
      <c r="G42" s="54">
        <f>0</f>
        <v>0</v>
      </c>
      <c r="H42" s="52">
        <f>0+0+0+0+0+0+0+0+1</f>
        <v>1</v>
      </c>
      <c r="I42" s="51">
        <f>G42+H42</f>
        <v>1</v>
      </c>
    </row>
    <row r="43" spans="1:9" ht="15" customHeight="1">
      <c r="A43" s="12">
        <v>41</v>
      </c>
      <c r="B43" s="62" t="s">
        <v>89</v>
      </c>
      <c r="C43" s="18" t="s">
        <v>150</v>
      </c>
      <c r="D43" s="13">
        <v>7</v>
      </c>
      <c r="E43" s="13"/>
      <c r="F43" s="31"/>
      <c r="G43" s="54">
        <f>0</f>
        <v>0</v>
      </c>
      <c r="H43" s="52">
        <f>0</f>
        <v>0</v>
      </c>
      <c r="I43" s="51">
        <f>G43+H43</f>
        <v>0</v>
      </c>
    </row>
    <row r="44" spans="1:9" ht="15" customHeight="1">
      <c r="A44" s="12">
        <v>42</v>
      </c>
      <c r="B44" s="62" t="s">
        <v>154</v>
      </c>
      <c r="C44" s="18" t="s">
        <v>148</v>
      </c>
      <c r="D44" s="13">
        <v>6</v>
      </c>
      <c r="E44" s="13"/>
      <c r="F44" s="31">
        <v>1</v>
      </c>
      <c r="G44" s="54">
        <f>0</f>
        <v>0</v>
      </c>
      <c r="H44" s="52">
        <f>0</f>
        <v>0</v>
      </c>
      <c r="I44" s="51">
        <f>G44+H44</f>
        <v>0</v>
      </c>
    </row>
    <row r="45" spans="1:9" ht="15" customHeight="1">
      <c r="A45" s="12">
        <v>43</v>
      </c>
      <c r="B45" s="62" t="s">
        <v>44</v>
      </c>
      <c r="C45" s="18" t="s">
        <v>151</v>
      </c>
      <c r="D45" s="13">
        <v>3</v>
      </c>
      <c r="E45" s="13"/>
      <c r="F45" s="31"/>
      <c r="G45" s="54">
        <f>0</f>
        <v>0</v>
      </c>
      <c r="H45" s="52">
        <f>0</f>
        <v>0</v>
      </c>
      <c r="I45" s="51">
        <f>G45+H45</f>
        <v>0</v>
      </c>
    </row>
    <row r="46" spans="1:9" ht="15">
      <c r="A46" s="12">
        <v>44</v>
      </c>
      <c r="B46" s="63" t="s">
        <v>97</v>
      </c>
      <c r="C46" s="18" t="s">
        <v>151</v>
      </c>
      <c r="D46" s="13">
        <v>7</v>
      </c>
      <c r="E46" s="13"/>
      <c r="F46" s="31">
        <f>1+1+1</f>
        <v>3</v>
      </c>
      <c r="G46" s="54">
        <f>0</f>
        <v>0</v>
      </c>
      <c r="H46" s="52">
        <f>0</f>
        <v>0</v>
      </c>
      <c r="I46" s="51">
        <f>G46+H46</f>
        <v>0</v>
      </c>
    </row>
    <row r="47" spans="1:9" ht="15">
      <c r="A47" s="12">
        <v>45</v>
      </c>
      <c r="B47" s="62" t="s">
        <v>110</v>
      </c>
      <c r="C47" s="18" t="s">
        <v>152</v>
      </c>
      <c r="D47" s="13">
        <v>8</v>
      </c>
      <c r="E47" s="13"/>
      <c r="F47" s="31">
        <v>2</v>
      </c>
      <c r="G47" s="54">
        <f>0</f>
        <v>0</v>
      </c>
      <c r="H47" s="52">
        <f>0</f>
        <v>0</v>
      </c>
      <c r="I47" s="51">
        <f>G47+H47</f>
        <v>0</v>
      </c>
    </row>
    <row r="48" spans="1:9" ht="15" customHeight="1">
      <c r="A48" s="12">
        <v>46</v>
      </c>
      <c r="B48" s="63" t="s">
        <v>111</v>
      </c>
      <c r="C48" s="18" t="s">
        <v>148</v>
      </c>
      <c r="D48" s="13">
        <v>9</v>
      </c>
      <c r="E48" s="13"/>
      <c r="F48" s="31">
        <f>1</f>
        <v>1</v>
      </c>
      <c r="G48" s="54">
        <f>0</f>
        <v>0</v>
      </c>
      <c r="H48" s="52">
        <f>0</f>
        <v>0</v>
      </c>
      <c r="I48" s="51">
        <f>G48+H48</f>
        <v>0</v>
      </c>
    </row>
    <row r="49" spans="1:9" ht="15" customHeight="1">
      <c r="A49" s="12">
        <v>47</v>
      </c>
      <c r="B49" s="63" t="s">
        <v>91</v>
      </c>
      <c r="C49" s="18" t="s">
        <v>147</v>
      </c>
      <c r="D49" s="13">
        <v>8</v>
      </c>
      <c r="E49" s="13"/>
      <c r="F49" s="31"/>
      <c r="G49" s="54">
        <f>0</f>
        <v>0</v>
      </c>
      <c r="H49" s="52">
        <f>0</f>
        <v>0</v>
      </c>
      <c r="I49" s="51">
        <f>G49+H49</f>
        <v>0</v>
      </c>
    </row>
    <row r="50" spans="1:9" ht="15">
      <c r="A50" s="12">
        <v>48</v>
      </c>
      <c r="B50" s="62" t="s">
        <v>40</v>
      </c>
      <c r="C50" s="18" t="s">
        <v>147</v>
      </c>
      <c r="D50" s="13">
        <v>8</v>
      </c>
      <c r="E50" s="13"/>
      <c r="F50" s="31"/>
      <c r="G50" s="54">
        <f>0</f>
        <v>0</v>
      </c>
      <c r="H50" s="52">
        <f>0</f>
        <v>0</v>
      </c>
      <c r="I50" s="51">
        <f>G50+H50</f>
        <v>0</v>
      </c>
    </row>
    <row r="51" spans="1:9" ht="15" customHeight="1">
      <c r="A51" s="12">
        <v>49</v>
      </c>
      <c r="B51" s="62" t="s">
        <v>164</v>
      </c>
      <c r="C51" s="18" t="s">
        <v>102</v>
      </c>
      <c r="D51" s="13">
        <v>8</v>
      </c>
      <c r="E51" s="13"/>
      <c r="F51" s="31"/>
      <c r="G51" s="54">
        <f>0</f>
        <v>0</v>
      </c>
      <c r="H51" s="52">
        <f>0</f>
        <v>0</v>
      </c>
      <c r="I51" s="51">
        <f>G51+H51</f>
        <v>0</v>
      </c>
    </row>
    <row r="52" spans="1:9" ht="15" customHeight="1">
      <c r="A52" s="12">
        <v>50</v>
      </c>
      <c r="B52" s="62" t="s">
        <v>112</v>
      </c>
      <c r="C52" s="18" t="s">
        <v>102</v>
      </c>
      <c r="D52" s="13">
        <v>1</v>
      </c>
      <c r="E52" s="13"/>
      <c r="F52" s="31"/>
      <c r="G52" s="54">
        <f>0</f>
        <v>0</v>
      </c>
      <c r="H52" s="52">
        <f>0</f>
        <v>0</v>
      </c>
      <c r="I52" s="51">
        <f>G52+H52</f>
        <v>0</v>
      </c>
    </row>
    <row r="53" spans="1:9" ht="15" customHeight="1">
      <c r="A53" s="12">
        <v>51</v>
      </c>
      <c r="B53" s="63" t="s">
        <v>78</v>
      </c>
      <c r="C53" s="18" t="s">
        <v>102</v>
      </c>
      <c r="D53" s="13">
        <v>7</v>
      </c>
      <c r="E53" s="13"/>
      <c r="F53" s="31"/>
      <c r="G53" s="54">
        <f>0</f>
        <v>0</v>
      </c>
      <c r="H53" s="52">
        <f>0</f>
        <v>0</v>
      </c>
      <c r="I53" s="51">
        <f>G53+H53</f>
        <v>0</v>
      </c>
    </row>
    <row r="54" spans="1:9" ht="15" customHeight="1">
      <c r="A54" s="12">
        <v>52</v>
      </c>
      <c r="B54" s="62" t="s">
        <v>105</v>
      </c>
      <c r="C54" s="13" t="s">
        <v>150</v>
      </c>
      <c r="D54" s="13">
        <v>10</v>
      </c>
      <c r="E54" s="13"/>
      <c r="F54" s="31">
        <f>2</f>
        <v>2</v>
      </c>
      <c r="G54" s="54">
        <f>0</f>
        <v>0</v>
      </c>
      <c r="H54" s="52">
        <f>0</f>
        <v>0</v>
      </c>
      <c r="I54" s="51">
        <f>G54+H54</f>
        <v>0</v>
      </c>
    </row>
    <row r="55" spans="1:9" ht="15">
      <c r="A55" s="12">
        <v>53</v>
      </c>
      <c r="B55" s="62" t="s">
        <v>155</v>
      </c>
      <c r="C55" s="13" t="s">
        <v>150</v>
      </c>
      <c r="D55" s="13">
        <v>4</v>
      </c>
      <c r="E55" s="13"/>
      <c r="F55" s="31"/>
      <c r="G55" s="54">
        <f>0</f>
        <v>0</v>
      </c>
      <c r="H55" s="52">
        <f>0</f>
        <v>0</v>
      </c>
      <c r="I55" s="51">
        <f>G55+H55</f>
        <v>0</v>
      </c>
    </row>
    <row r="56" spans="1:9" ht="15" customHeight="1">
      <c r="A56" s="12">
        <v>54</v>
      </c>
      <c r="B56" s="62" t="s">
        <v>25</v>
      </c>
      <c r="C56" s="13" t="s">
        <v>152</v>
      </c>
      <c r="D56" s="13">
        <v>4</v>
      </c>
      <c r="E56" s="13"/>
      <c r="F56" s="31"/>
      <c r="G56" s="54">
        <f>0</f>
        <v>0</v>
      </c>
      <c r="H56" s="52">
        <f>0</f>
        <v>0</v>
      </c>
      <c r="I56" s="51">
        <f>G56+H56</f>
        <v>0</v>
      </c>
    </row>
    <row r="57" spans="1:9" ht="15" customHeight="1">
      <c r="A57" s="12">
        <v>55</v>
      </c>
      <c r="B57" s="64" t="s">
        <v>79</v>
      </c>
      <c r="C57" s="20" t="s">
        <v>102</v>
      </c>
      <c r="D57" s="13">
        <v>1</v>
      </c>
      <c r="E57" s="13"/>
      <c r="F57" s="31"/>
      <c r="G57" s="54">
        <f>0</f>
        <v>0</v>
      </c>
      <c r="H57" s="52">
        <f>0</f>
        <v>0</v>
      </c>
      <c r="I57" s="51">
        <f>G57+H57</f>
        <v>0</v>
      </c>
    </row>
    <row r="58" spans="1:9" ht="15" customHeight="1">
      <c r="A58" s="19">
        <v>56</v>
      </c>
      <c r="B58" s="64" t="s">
        <v>165</v>
      </c>
      <c r="C58" s="43" t="s">
        <v>102</v>
      </c>
      <c r="D58" s="13">
        <v>8</v>
      </c>
      <c r="E58" s="13"/>
      <c r="F58" s="31"/>
      <c r="G58" s="54">
        <f>0</f>
        <v>0</v>
      </c>
      <c r="H58" s="52">
        <f>0</f>
        <v>0</v>
      </c>
      <c r="I58" s="51">
        <f>G58+H58</f>
        <v>0</v>
      </c>
    </row>
    <row r="59" spans="1:9" ht="15">
      <c r="A59" s="19">
        <v>57</v>
      </c>
      <c r="B59" s="64" t="s">
        <v>175</v>
      </c>
      <c r="C59" s="43" t="s">
        <v>152</v>
      </c>
      <c r="D59" s="13">
        <v>1</v>
      </c>
      <c r="E59" s="13"/>
      <c r="F59" s="31"/>
      <c r="G59" s="54">
        <f>0</f>
        <v>0</v>
      </c>
      <c r="H59" s="52">
        <f>0</f>
        <v>0</v>
      </c>
      <c r="I59" s="51">
        <f>G59+H59</f>
        <v>0</v>
      </c>
    </row>
    <row r="60" spans="1:9" ht="15" customHeight="1">
      <c r="A60" s="19">
        <v>58</v>
      </c>
      <c r="B60" s="64" t="s">
        <v>180</v>
      </c>
      <c r="C60" s="43" t="s">
        <v>152</v>
      </c>
      <c r="D60" s="13">
        <v>1</v>
      </c>
      <c r="E60" s="13"/>
      <c r="F60" s="31"/>
      <c r="G60" s="54">
        <f>0</f>
        <v>0</v>
      </c>
      <c r="H60" s="52">
        <f>0</f>
        <v>0</v>
      </c>
      <c r="I60" s="51">
        <f>G60+H60</f>
        <v>0</v>
      </c>
    </row>
    <row r="61" spans="1:9" ht="15">
      <c r="A61" s="19">
        <v>59</v>
      </c>
      <c r="B61" s="64" t="s">
        <v>181</v>
      </c>
      <c r="C61" s="43" t="s">
        <v>151</v>
      </c>
      <c r="D61" s="13">
        <v>1</v>
      </c>
      <c r="E61" s="13"/>
      <c r="F61" s="31"/>
      <c r="G61" s="54">
        <f>0</f>
        <v>0</v>
      </c>
      <c r="H61" s="52">
        <f>0</f>
        <v>0</v>
      </c>
      <c r="I61" s="51">
        <f>G61+H61</f>
        <v>0</v>
      </c>
    </row>
    <row r="62" spans="1:9" ht="15" customHeight="1">
      <c r="A62" s="19">
        <v>60</v>
      </c>
      <c r="B62" s="64" t="s">
        <v>199</v>
      </c>
      <c r="C62" s="43" t="s">
        <v>151</v>
      </c>
      <c r="D62" s="13">
        <f>1</f>
        <v>1</v>
      </c>
      <c r="E62" s="13"/>
      <c r="F62" s="31"/>
      <c r="G62" s="54">
        <f>0</f>
        <v>0</v>
      </c>
      <c r="H62" s="52">
        <f>0</f>
        <v>0</v>
      </c>
      <c r="I62" s="51">
        <f>G62+H62</f>
        <v>0</v>
      </c>
    </row>
    <row r="63" spans="1:9" ht="15" customHeight="1">
      <c r="A63" s="19">
        <v>62</v>
      </c>
      <c r="B63" s="64"/>
      <c r="C63" s="43"/>
      <c r="D63" s="13"/>
      <c r="E63" s="13"/>
      <c r="F63" s="31"/>
      <c r="G63" s="54"/>
      <c r="H63" s="52"/>
      <c r="I63" s="51"/>
    </row>
    <row r="64" spans="1:9" ht="15" customHeight="1">
      <c r="A64" s="19">
        <v>63</v>
      </c>
      <c r="B64" s="64"/>
      <c r="C64" s="20"/>
      <c r="D64" s="13"/>
      <c r="E64" s="13"/>
      <c r="F64" s="31"/>
      <c r="G64" s="54"/>
      <c r="H64" s="52"/>
      <c r="I64" s="51"/>
    </row>
    <row r="65" spans="1:9" ht="15" customHeight="1">
      <c r="A65" s="19">
        <v>64</v>
      </c>
      <c r="B65" s="64"/>
      <c r="C65" s="20"/>
      <c r="D65" s="13"/>
      <c r="E65" s="13"/>
      <c r="F65" s="31"/>
      <c r="G65" s="54"/>
      <c r="H65" s="52"/>
      <c r="I65" s="51"/>
    </row>
    <row r="66" spans="1:9" ht="15" customHeight="1">
      <c r="A66" s="19">
        <v>65</v>
      </c>
      <c r="B66" s="64"/>
      <c r="C66" s="20"/>
      <c r="D66" s="13"/>
      <c r="E66" s="13"/>
      <c r="F66" s="31"/>
      <c r="G66" s="54"/>
      <c r="H66" s="52"/>
      <c r="I66" s="51"/>
    </row>
    <row r="67" spans="1:9" ht="15" customHeight="1">
      <c r="A67" s="19">
        <v>66</v>
      </c>
      <c r="B67" s="64"/>
      <c r="C67" s="43"/>
      <c r="D67" s="13"/>
      <c r="E67" s="13"/>
      <c r="F67" s="31"/>
      <c r="G67" s="54"/>
      <c r="H67" s="52"/>
      <c r="I67" s="51"/>
    </row>
    <row r="68" spans="1:9" ht="15" customHeight="1">
      <c r="A68" s="19">
        <v>67</v>
      </c>
      <c r="B68" s="64"/>
      <c r="C68" s="20"/>
      <c r="D68" s="13"/>
      <c r="E68" s="13"/>
      <c r="F68" s="31"/>
      <c r="G68" s="54"/>
      <c r="H68" s="52"/>
      <c r="I68" s="51"/>
    </row>
    <row r="69" spans="1:9" ht="15" customHeight="1">
      <c r="A69" s="19">
        <v>68</v>
      </c>
      <c r="B69" s="64"/>
      <c r="C69" s="43"/>
      <c r="D69" s="13"/>
      <c r="E69" s="13"/>
      <c r="F69" s="31"/>
      <c r="G69" s="54"/>
      <c r="H69" s="52"/>
      <c r="I69" s="51"/>
    </row>
    <row r="70" spans="1:9" ht="15" customHeight="1">
      <c r="A70" s="19">
        <v>69</v>
      </c>
      <c r="B70" s="64"/>
      <c r="C70" s="43"/>
      <c r="D70" s="13"/>
      <c r="E70" s="13"/>
      <c r="F70" s="31"/>
      <c r="G70" s="54"/>
      <c r="H70" s="52"/>
      <c r="I70" s="51"/>
    </row>
    <row r="71" spans="1:9" ht="15.75" thickBot="1">
      <c r="A71" s="32"/>
      <c r="B71" s="76"/>
      <c r="C71" s="57"/>
      <c r="D71" s="22"/>
      <c r="E71" s="22"/>
      <c r="F71" s="33"/>
      <c r="G71" s="55"/>
      <c r="H71" s="53"/>
      <c r="I71" s="49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</sheetData>
  <sheetProtection/>
  <autoFilter ref="B2:I71">
    <sortState ref="B3:I82">
      <sortCondition descending="1" sortBy="value" ref="I3:I82"/>
    </sortState>
  </autoFilter>
  <printOptions/>
  <pageMargins left="0.75" right="0.75" top="1" bottom="1" header="0.4921259845" footer="0.49212598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6.421875" style="23" customWidth="1"/>
    <col min="2" max="2" width="19.8515625" style="4" customWidth="1"/>
    <col min="3" max="3" width="9.57421875" style="4" customWidth="1"/>
    <col min="4" max="4" width="7.140625" style="4" customWidth="1"/>
    <col min="5" max="5" width="7.28125" style="4" customWidth="1"/>
    <col min="6" max="6" width="6.28125" style="4" customWidth="1"/>
    <col min="7" max="8" width="10.28125" style="4" customWidth="1"/>
    <col min="9" max="9" width="9.57421875" style="24" customWidth="1"/>
    <col min="10" max="16384" width="9.140625" style="4" customWidth="1"/>
  </cols>
  <sheetData>
    <row r="1" spans="1:9" ht="29.25" thickBot="1">
      <c r="A1" s="1"/>
      <c r="B1" s="145" t="s">
        <v>17</v>
      </c>
      <c r="C1" s="2"/>
      <c r="D1" s="2"/>
      <c r="E1" s="2"/>
      <c r="F1" s="2"/>
      <c r="G1" s="2"/>
      <c r="H1" s="2"/>
      <c r="I1" s="3"/>
    </row>
    <row r="2" spans="1:9" ht="15.75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13</v>
      </c>
      <c r="F2" s="7" t="s">
        <v>3</v>
      </c>
      <c r="G2" s="8" t="s">
        <v>18</v>
      </c>
      <c r="H2" s="8" t="s">
        <v>96</v>
      </c>
      <c r="I2" s="9" t="s">
        <v>14</v>
      </c>
    </row>
    <row r="3" spans="1:9" ht="15">
      <c r="A3" s="10">
        <v>1</v>
      </c>
      <c r="B3" s="182" t="s">
        <v>45</v>
      </c>
      <c r="C3" s="183" t="s">
        <v>151</v>
      </c>
      <c r="D3" s="77">
        <v>7</v>
      </c>
      <c r="E3" s="77">
        <f>17+25+18+16+16+13+19</f>
        <v>124</v>
      </c>
      <c r="F3" s="78">
        <f>4+4+1+3+2+3+4</f>
        <v>21</v>
      </c>
      <c r="G3" s="79">
        <f>F3/D3</f>
        <v>3</v>
      </c>
      <c r="H3" s="60">
        <f>(E3+F3)/D3</f>
        <v>20.714285714285715</v>
      </c>
      <c r="I3" s="11">
        <f>E3/(E3+F3)</f>
        <v>0.8551724137931035</v>
      </c>
    </row>
    <row r="4" spans="1:9" ht="15">
      <c r="A4" s="12">
        <v>2</v>
      </c>
      <c r="B4" s="62" t="s">
        <v>32</v>
      </c>
      <c r="C4" s="13" t="s">
        <v>103</v>
      </c>
      <c r="D4" s="14">
        <v>9</v>
      </c>
      <c r="E4" s="14">
        <f>21+13+11+18+20+17+20+12+8</f>
        <v>140</v>
      </c>
      <c r="F4" s="15">
        <f>0+0+7+6+1+4+0+3+3</f>
        <v>24</v>
      </c>
      <c r="G4" s="16">
        <f>F4/D4</f>
        <v>2.6666666666666665</v>
      </c>
      <c r="H4" s="61">
        <f>(E4+F4)/D4</f>
        <v>18.22222222222222</v>
      </c>
      <c r="I4" s="17">
        <f>E4/(E4+F4)</f>
        <v>0.8536585365853658</v>
      </c>
    </row>
    <row r="5" spans="1:9" ht="15">
      <c r="A5" s="12">
        <v>3</v>
      </c>
      <c r="B5" s="63" t="s">
        <v>50</v>
      </c>
      <c r="C5" s="18" t="s">
        <v>152</v>
      </c>
      <c r="D5" s="143">
        <v>8</v>
      </c>
      <c r="E5" s="14">
        <f>21+25+13+8+7+13+18+15</f>
        <v>120</v>
      </c>
      <c r="F5" s="15">
        <f>0+1+4+1+4+3+2+7</f>
        <v>22</v>
      </c>
      <c r="G5" s="16">
        <f>F5/D5</f>
        <v>2.75</v>
      </c>
      <c r="H5" s="61">
        <f>(E5+F5)/D5</f>
        <v>17.75</v>
      </c>
      <c r="I5" s="17">
        <f>E5/(E5+F5)</f>
        <v>0.8450704225352113</v>
      </c>
    </row>
    <row r="6" spans="1:9" ht="15">
      <c r="A6" s="12">
        <v>4</v>
      </c>
      <c r="B6" s="62" t="s">
        <v>83</v>
      </c>
      <c r="C6" s="13" t="s">
        <v>150</v>
      </c>
      <c r="D6" s="14">
        <v>10</v>
      </c>
      <c r="E6" s="14">
        <f>8+18+10+8+21+17+8+11+24+13</f>
        <v>138</v>
      </c>
      <c r="F6" s="15">
        <f>1+1+4+4+3+2+2+1+6+3</f>
        <v>27</v>
      </c>
      <c r="G6" s="16">
        <f>F6/D6</f>
        <v>2.7</v>
      </c>
      <c r="H6" s="61">
        <f>(E6+F6)/D6</f>
        <v>16.5</v>
      </c>
      <c r="I6" s="17">
        <f>E6/(E6+F6)</f>
        <v>0.8363636363636363</v>
      </c>
    </row>
    <row r="7" spans="1:9" ht="15">
      <c r="A7" s="12">
        <v>5</v>
      </c>
      <c r="B7" s="62" t="s">
        <v>163</v>
      </c>
      <c r="C7" s="13" t="s">
        <v>102</v>
      </c>
      <c r="D7" s="14">
        <v>8</v>
      </c>
      <c r="E7" s="14">
        <f>10+13+13+8+11+16+7+15</f>
        <v>93</v>
      </c>
      <c r="F7" s="15">
        <f>2+2+3+2+0+4+5+3</f>
        <v>21</v>
      </c>
      <c r="G7" s="16">
        <f>F7/D7</f>
        <v>2.625</v>
      </c>
      <c r="H7" s="61">
        <f>(E7+F7)/D7</f>
        <v>14.25</v>
      </c>
      <c r="I7" s="17">
        <f>E7/(E7+F7)</f>
        <v>0.8157894736842105</v>
      </c>
    </row>
    <row r="8" spans="1:9" ht="15">
      <c r="A8" s="12">
        <v>6</v>
      </c>
      <c r="B8" s="62" t="s">
        <v>52</v>
      </c>
      <c r="C8" s="13" t="s">
        <v>148</v>
      </c>
      <c r="D8" s="14">
        <v>9</v>
      </c>
      <c r="E8" s="14">
        <f>14+9+11+15+10+18+16+14+10</f>
        <v>117</v>
      </c>
      <c r="F8" s="15">
        <f>4+5+4+5+1+2+5+8+6</f>
        <v>40</v>
      </c>
      <c r="G8" s="16">
        <f>F8/D8</f>
        <v>4.444444444444445</v>
      </c>
      <c r="H8" s="61">
        <f>(E8+F8)/D8</f>
        <v>17.444444444444443</v>
      </c>
      <c r="I8" s="17">
        <f>E8/(E8+F8)</f>
        <v>0.7452229299363057</v>
      </c>
    </row>
    <row r="9" spans="1:9" ht="15">
      <c r="A9" s="12">
        <v>7</v>
      </c>
      <c r="B9" s="62" t="s">
        <v>183</v>
      </c>
      <c r="C9" s="18" t="s">
        <v>152</v>
      </c>
      <c r="D9" s="14">
        <v>1</v>
      </c>
      <c r="E9" s="14">
        <f>17</f>
        <v>17</v>
      </c>
      <c r="F9" s="15">
        <v>6</v>
      </c>
      <c r="G9" s="16">
        <f>F9/D9</f>
        <v>6</v>
      </c>
      <c r="H9" s="61">
        <f>(E9+F9)/D9</f>
        <v>23</v>
      </c>
      <c r="I9" s="17">
        <f>E9/(E9+F9)</f>
        <v>0.7391304347826086</v>
      </c>
    </row>
    <row r="10" spans="1:9" ht="15">
      <c r="A10" s="12">
        <v>8</v>
      </c>
      <c r="B10" s="62" t="s">
        <v>115</v>
      </c>
      <c r="C10" s="18" t="s">
        <v>102</v>
      </c>
      <c r="D10" s="14">
        <v>1</v>
      </c>
      <c r="E10" s="14">
        <f>14</f>
        <v>14</v>
      </c>
      <c r="F10" s="15">
        <f>8</f>
        <v>8</v>
      </c>
      <c r="G10" s="16">
        <f>F10/D10</f>
        <v>8</v>
      </c>
      <c r="H10" s="61">
        <f>(E10+F10)/D10</f>
        <v>22</v>
      </c>
      <c r="I10" s="17">
        <f>E10/(E10+F10)</f>
        <v>0.6363636363636364</v>
      </c>
    </row>
    <row r="11" spans="1:9" ht="15">
      <c r="A11" s="12">
        <v>9</v>
      </c>
      <c r="B11" s="62" t="s">
        <v>182</v>
      </c>
      <c r="C11" s="18" t="s">
        <v>151</v>
      </c>
      <c r="D11" s="14">
        <v>1</v>
      </c>
      <c r="E11" s="14">
        <f>12</f>
        <v>12</v>
      </c>
      <c r="F11" s="15">
        <v>7</v>
      </c>
      <c r="G11" s="16">
        <f>F11/D11</f>
        <v>7</v>
      </c>
      <c r="H11" s="61">
        <f>(E11+F11)/D11</f>
        <v>19</v>
      </c>
      <c r="I11" s="17">
        <f>E11/(E11+F11)</f>
        <v>0.631578947368421</v>
      </c>
    </row>
    <row r="12" spans="1:9" ht="15">
      <c r="A12" s="12">
        <v>10</v>
      </c>
      <c r="B12" s="62" t="s">
        <v>46</v>
      </c>
      <c r="C12" s="13" t="s">
        <v>152</v>
      </c>
      <c r="D12" s="14">
        <v>1</v>
      </c>
      <c r="E12" s="14">
        <f>9</f>
        <v>9</v>
      </c>
      <c r="F12" s="15">
        <f>6</f>
        <v>6</v>
      </c>
      <c r="G12" s="16">
        <f>F12/D12</f>
        <v>6</v>
      </c>
      <c r="H12" s="61">
        <f>(E12+F12)/D12</f>
        <v>15</v>
      </c>
      <c r="I12" s="17">
        <f>E12/(E12+F12)</f>
        <v>0.6</v>
      </c>
    </row>
    <row r="13" spans="1:9" ht="15.75" thickBot="1">
      <c r="A13" s="21">
        <v>11</v>
      </c>
      <c r="B13" s="65" t="s">
        <v>167</v>
      </c>
      <c r="C13" s="22" t="s">
        <v>151</v>
      </c>
      <c r="D13" s="58">
        <v>1</v>
      </c>
      <c r="E13" s="58">
        <f>8</f>
        <v>8</v>
      </c>
      <c r="F13" s="59">
        <f>6</f>
        <v>6</v>
      </c>
      <c r="G13" s="16">
        <f>F13/D13</f>
        <v>6</v>
      </c>
      <c r="H13" s="61">
        <f>(E13+F13)/D13</f>
        <v>14</v>
      </c>
      <c r="I13" s="17">
        <f>E13/(E13+F13)</f>
        <v>0.5714285714285714</v>
      </c>
    </row>
  </sheetData>
  <sheetProtection/>
  <autoFilter ref="B2:I2">
    <sortState ref="B3:I13">
      <sortCondition descending="1" sortBy="value" ref="I3:I13"/>
    </sortState>
  </autoFilter>
  <printOptions/>
  <pageMargins left="0.75" right="0.75" top="1" bottom="1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10.7109375" style="34" customWidth="1"/>
    <col min="2" max="6" width="10.7109375" style="4" customWidth="1"/>
    <col min="7" max="7" width="11.00390625" style="4" customWidth="1"/>
    <col min="8" max="8" width="16.00390625" style="4" customWidth="1"/>
    <col min="9" max="16384" width="9.140625" style="4" customWidth="1"/>
  </cols>
  <sheetData>
    <row r="1" spans="1:8" ht="27" thickBot="1">
      <c r="A1" s="100" t="s">
        <v>125</v>
      </c>
      <c r="B1" s="50"/>
      <c r="C1" s="50"/>
      <c r="D1" s="50"/>
      <c r="E1" s="50"/>
      <c r="F1" s="50"/>
      <c r="G1" s="50"/>
      <c r="H1" s="50"/>
    </row>
    <row r="2" spans="1:7" s="34" customFormat="1" ht="33" customHeight="1" thickBot="1">
      <c r="A2" s="104"/>
      <c r="B2" s="105" t="s">
        <v>116</v>
      </c>
      <c r="C2" s="106" t="s">
        <v>150</v>
      </c>
      <c r="D2" s="106" t="s">
        <v>148</v>
      </c>
      <c r="E2" s="106" t="s">
        <v>152</v>
      </c>
      <c r="F2" s="106" t="s">
        <v>147</v>
      </c>
      <c r="G2" s="107" t="s">
        <v>102</v>
      </c>
    </row>
    <row r="3" spans="1:7" ht="33" customHeight="1">
      <c r="A3" s="111" t="s">
        <v>116</v>
      </c>
      <c r="B3" s="113"/>
      <c r="C3" s="114" t="s">
        <v>191</v>
      </c>
      <c r="D3" s="114" t="s">
        <v>168</v>
      </c>
      <c r="E3" s="114" t="s">
        <v>178</v>
      </c>
      <c r="F3" s="114" t="s">
        <v>213</v>
      </c>
      <c r="G3" s="115" t="s">
        <v>195</v>
      </c>
    </row>
    <row r="4" spans="1:7" ht="33" customHeight="1">
      <c r="A4" s="111" t="s">
        <v>150</v>
      </c>
      <c r="B4" s="116" t="s">
        <v>192</v>
      </c>
      <c r="C4" s="103"/>
      <c r="D4" s="103" t="s">
        <v>197</v>
      </c>
      <c r="E4" s="103" t="s">
        <v>210</v>
      </c>
      <c r="F4" s="103" t="s">
        <v>200</v>
      </c>
      <c r="G4" s="108" t="s">
        <v>185</v>
      </c>
    </row>
    <row r="5" spans="1:7" ht="33" customHeight="1">
      <c r="A5" s="111" t="s">
        <v>148</v>
      </c>
      <c r="B5" s="116" t="s">
        <v>169</v>
      </c>
      <c r="C5" s="103" t="s">
        <v>198</v>
      </c>
      <c r="D5" s="103"/>
      <c r="E5" s="103" t="s">
        <v>171</v>
      </c>
      <c r="F5" s="103" t="s">
        <v>194</v>
      </c>
      <c r="G5" s="108" t="s">
        <v>177</v>
      </c>
    </row>
    <row r="6" spans="1:7" ht="33" customHeight="1">
      <c r="A6" s="111" t="s">
        <v>152</v>
      </c>
      <c r="B6" s="116" t="s">
        <v>179</v>
      </c>
      <c r="C6" s="103" t="s">
        <v>211</v>
      </c>
      <c r="D6" s="103" t="s">
        <v>172</v>
      </c>
      <c r="E6" s="103"/>
      <c r="F6" s="103" t="s">
        <v>187</v>
      </c>
      <c r="G6" s="108" t="s">
        <v>202</v>
      </c>
    </row>
    <row r="7" spans="1:7" ht="33" customHeight="1">
      <c r="A7" s="111" t="s">
        <v>147</v>
      </c>
      <c r="B7" s="116" t="s">
        <v>212</v>
      </c>
      <c r="C7" s="103" t="s">
        <v>201</v>
      </c>
      <c r="D7" s="103" t="s">
        <v>193</v>
      </c>
      <c r="E7" s="103" t="s">
        <v>188</v>
      </c>
      <c r="F7" s="103"/>
      <c r="G7" s="108" t="s">
        <v>174</v>
      </c>
    </row>
    <row r="8" spans="1:7" ht="33" customHeight="1" thickBot="1">
      <c r="A8" s="112" t="s">
        <v>102</v>
      </c>
      <c r="B8" s="117" t="s">
        <v>196</v>
      </c>
      <c r="C8" s="109" t="s">
        <v>186</v>
      </c>
      <c r="D8" s="109" t="s">
        <v>176</v>
      </c>
      <c r="E8" s="109" t="s">
        <v>203</v>
      </c>
      <c r="F8" s="109" t="s">
        <v>173</v>
      </c>
      <c r="G8" s="110"/>
    </row>
    <row r="9" spans="1:7" ht="33" customHeight="1" thickBot="1">
      <c r="A9" s="102"/>
      <c r="B9" s="101"/>
      <c r="C9" s="101"/>
      <c r="D9" s="101"/>
      <c r="E9" s="101"/>
      <c r="F9" s="101"/>
      <c r="G9" s="101"/>
    </row>
    <row r="10" spans="1:7" ht="33" customHeight="1" thickBot="1">
      <c r="A10" s="118"/>
      <c r="B10" s="105" t="s">
        <v>116</v>
      </c>
      <c r="C10" s="106" t="s">
        <v>150</v>
      </c>
      <c r="D10" s="106" t="s">
        <v>148</v>
      </c>
      <c r="E10" s="106" t="s">
        <v>152</v>
      </c>
      <c r="F10" s="106" t="s">
        <v>147</v>
      </c>
      <c r="G10" s="107" t="s">
        <v>102</v>
      </c>
    </row>
    <row r="11" spans="1:8" ht="33" customHeight="1">
      <c r="A11" s="111" t="s">
        <v>116</v>
      </c>
      <c r="B11" s="155"/>
      <c r="C11" s="156" t="s">
        <v>117</v>
      </c>
      <c r="D11" s="156" t="s">
        <v>157</v>
      </c>
      <c r="E11" s="156" t="s">
        <v>158</v>
      </c>
      <c r="F11" s="156" t="s">
        <v>205</v>
      </c>
      <c r="G11" s="157" t="s">
        <v>204</v>
      </c>
      <c r="H11" s="154"/>
    </row>
    <row r="12" spans="1:7" ht="33" customHeight="1">
      <c r="A12" s="111" t="s">
        <v>150</v>
      </c>
      <c r="B12" s="158" t="s">
        <v>117</v>
      </c>
      <c r="C12" s="103"/>
      <c r="D12" s="103" t="s">
        <v>118</v>
      </c>
      <c r="E12" s="103" t="s">
        <v>206</v>
      </c>
      <c r="F12" s="103" t="s">
        <v>119</v>
      </c>
      <c r="G12" s="159" t="s">
        <v>162</v>
      </c>
    </row>
    <row r="13" spans="1:7" ht="33" customHeight="1">
      <c r="A13" s="111" t="s">
        <v>148</v>
      </c>
      <c r="B13" s="158" t="s">
        <v>157</v>
      </c>
      <c r="C13" s="103" t="s">
        <v>118</v>
      </c>
      <c r="D13" s="103"/>
      <c r="E13" s="103" t="s">
        <v>120</v>
      </c>
      <c r="F13" s="103" t="s">
        <v>207</v>
      </c>
      <c r="G13" s="159" t="s">
        <v>121</v>
      </c>
    </row>
    <row r="14" spans="1:7" ht="33" customHeight="1">
      <c r="A14" s="111" t="s">
        <v>152</v>
      </c>
      <c r="B14" s="158" t="s">
        <v>158</v>
      </c>
      <c r="C14" s="103" t="s">
        <v>206</v>
      </c>
      <c r="D14" s="103" t="s">
        <v>120</v>
      </c>
      <c r="E14" s="103"/>
      <c r="F14" s="103" t="s">
        <v>122</v>
      </c>
      <c r="G14" s="159" t="s">
        <v>170</v>
      </c>
    </row>
    <row r="15" spans="1:7" ht="33" customHeight="1">
      <c r="A15" s="111" t="s">
        <v>147</v>
      </c>
      <c r="B15" s="158" t="s">
        <v>205</v>
      </c>
      <c r="C15" s="103" t="s">
        <v>119</v>
      </c>
      <c r="D15" s="103" t="s">
        <v>208</v>
      </c>
      <c r="E15" s="103" t="s">
        <v>122</v>
      </c>
      <c r="F15" s="103"/>
      <c r="G15" s="159" t="s">
        <v>124</v>
      </c>
    </row>
    <row r="16" spans="1:12" ht="33" customHeight="1" thickBot="1">
      <c r="A16" s="112" t="s">
        <v>102</v>
      </c>
      <c r="B16" s="160" t="s">
        <v>209</v>
      </c>
      <c r="C16" s="161" t="s">
        <v>162</v>
      </c>
      <c r="D16" s="161" t="s">
        <v>121</v>
      </c>
      <c r="E16" s="161" t="s">
        <v>123</v>
      </c>
      <c r="F16" s="161" t="s">
        <v>124</v>
      </c>
      <c r="G16" s="162"/>
      <c r="L16" s="50"/>
    </row>
    <row r="17" spans="2:7" ht="33" customHeight="1">
      <c r="B17" s="56"/>
      <c r="C17" s="56"/>
      <c r="D17" s="56"/>
      <c r="E17" s="56"/>
      <c r="F17" s="56"/>
      <c r="G17" s="56"/>
    </row>
    <row r="18" ht="33" customHeight="1"/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D3" sqref="D3:D11"/>
    </sheetView>
  </sheetViews>
  <sheetFormatPr defaultColWidth="9.140625" defaultRowHeight="12.75"/>
  <cols>
    <col min="1" max="1" width="20.7109375" style="4" customWidth="1"/>
    <col min="2" max="2" width="24.7109375" style="4" customWidth="1"/>
    <col min="3" max="3" width="4.57421875" style="4" customWidth="1"/>
    <col min="4" max="4" width="20.7109375" style="4" customWidth="1"/>
    <col min="5" max="5" width="24.7109375" style="4" customWidth="1"/>
    <col min="6" max="16384" width="9.140625" style="4" customWidth="1"/>
  </cols>
  <sheetData>
    <row r="1" ht="36">
      <c r="A1" s="119" t="s">
        <v>22</v>
      </c>
    </row>
    <row r="2" ht="15.75" thickBot="1"/>
    <row r="3" spans="1:5" ht="12.75" customHeight="1">
      <c r="A3" s="169" t="s">
        <v>104</v>
      </c>
      <c r="B3" s="121" t="s">
        <v>129</v>
      </c>
      <c r="C3" s="139"/>
      <c r="D3" s="178" t="s">
        <v>103</v>
      </c>
      <c r="E3" s="120" t="s">
        <v>143</v>
      </c>
    </row>
    <row r="4" spans="1:5" ht="12.75" customHeight="1">
      <c r="A4" s="170"/>
      <c r="B4" s="121" t="s">
        <v>57</v>
      </c>
      <c r="C4" s="139"/>
      <c r="D4" s="179"/>
      <c r="E4" s="122" t="s">
        <v>66</v>
      </c>
    </row>
    <row r="5" spans="1:5" ht="12.75" customHeight="1">
      <c r="A5" s="170"/>
      <c r="B5" s="121" t="s">
        <v>130</v>
      </c>
      <c r="C5" s="139"/>
      <c r="D5" s="179"/>
      <c r="E5" s="122" t="s">
        <v>84</v>
      </c>
    </row>
    <row r="6" spans="1:5" ht="12.75" customHeight="1">
      <c r="A6" s="170"/>
      <c r="B6" s="121" t="s">
        <v>160</v>
      </c>
      <c r="C6" s="139"/>
      <c r="D6" s="179"/>
      <c r="E6" s="122" t="s">
        <v>74</v>
      </c>
    </row>
    <row r="7" spans="1:5" ht="12.75" customHeight="1">
      <c r="A7" s="170"/>
      <c r="B7" s="121" t="s">
        <v>93</v>
      </c>
      <c r="C7" s="139"/>
      <c r="D7" s="179"/>
      <c r="E7" s="122" t="s">
        <v>62</v>
      </c>
    </row>
    <row r="8" spans="1:5" ht="12.75" customHeight="1">
      <c r="A8" s="170"/>
      <c r="B8" s="121" t="s">
        <v>131</v>
      </c>
      <c r="C8" s="139"/>
      <c r="D8" s="179"/>
      <c r="E8" s="122" t="s">
        <v>88</v>
      </c>
    </row>
    <row r="9" spans="1:5" ht="12.75" customHeight="1">
      <c r="A9" s="170"/>
      <c r="B9" s="121" t="s">
        <v>161</v>
      </c>
      <c r="C9" s="139"/>
      <c r="D9" s="179"/>
      <c r="E9" s="122" t="s">
        <v>73</v>
      </c>
    </row>
    <row r="10" spans="1:5" ht="13.5" customHeight="1">
      <c r="A10" s="170"/>
      <c r="B10" s="121" t="s">
        <v>87</v>
      </c>
      <c r="C10" s="139"/>
      <c r="D10" s="179"/>
      <c r="E10" s="122" t="s">
        <v>56</v>
      </c>
    </row>
    <row r="11" spans="1:5" ht="13.5" customHeight="1" thickBot="1">
      <c r="A11" s="171"/>
      <c r="B11" s="123" t="s">
        <v>132</v>
      </c>
      <c r="C11" s="139"/>
      <c r="D11" s="180"/>
      <c r="E11" s="124" t="s">
        <v>61</v>
      </c>
    </row>
    <row r="12" spans="1:5" ht="13.5" customHeight="1" thickBot="1">
      <c r="A12" s="139"/>
      <c r="B12" s="140"/>
      <c r="C12" s="139"/>
      <c r="D12" s="141"/>
      <c r="E12" s="140"/>
    </row>
    <row r="13" spans="1:5" ht="13.5" customHeight="1">
      <c r="A13" s="175" t="s">
        <v>153</v>
      </c>
      <c r="B13" s="125" t="s">
        <v>145</v>
      </c>
      <c r="C13" s="139"/>
      <c r="D13" s="172" t="s">
        <v>152</v>
      </c>
      <c r="E13" s="126" t="s">
        <v>134</v>
      </c>
    </row>
    <row r="14" spans="1:5" ht="12.75" customHeight="1">
      <c r="A14" s="176"/>
      <c r="B14" s="127" t="s">
        <v>92</v>
      </c>
      <c r="C14" s="139"/>
      <c r="D14" s="173"/>
      <c r="E14" s="128" t="s">
        <v>70</v>
      </c>
    </row>
    <row r="15" spans="1:5" ht="12.75" customHeight="1">
      <c r="A15" s="176"/>
      <c r="B15" s="127" t="s">
        <v>75</v>
      </c>
      <c r="C15" s="139"/>
      <c r="D15" s="173"/>
      <c r="E15" s="128" t="s">
        <v>133</v>
      </c>
    </row>
    <row r="16" spans="1:5" ht="12.75" customHeight="1">
      <c r="A16" s="176"/>
      <c r="B16" s="127" t="s">
        <v>144</v>
      </c>
      <c r="C16" s="139"/>
      <c r="D16" s="173"/>
      <c r="E16" s="128" t="s">
        <v>71</v>
      </c>
    </row>
    <row r="17" spans="1:5" ht="12.75" customHeight="1">
      <c r="A17" s="176"/>
      <c r="B17" s="127" t="s">
        <v>72</v>
      </c>
      <c r="C17" s="139"/>
      <c r="D17" s="173"/>
      <c r="E17" s="128" t="s">
        <v>135</v>
      </c>
    </row>
    <row r="18" spans="1:5" ht="12.75" customHeight="1">
      <c r="A18" s="176"/>
      <c r="B18" s="127" t="s">
        <v>156</v>
      </c>
      <c r="C18" s="139"/>
      <c r="D18" s="173"/>
      <c r="E18" s="128" t="s">
        <v>136</v>
      </c>
    </row>
    <row r="19" spans="1:5" ht="12.75" customHeight="1">
      <c r="A19" s="176"/>
      <c r="B19" s="129" t="s">
        <v>68</v>
      </c>
      <c r="C19" s="139"/>
      <c r="D19" s="173"/>
      <c r="E19" s="128" t="s">
        <v>137</v>
      </c>
    </row>
    <row r="20" spans="1:5" ht="13.5" customHeight="1">
      <c r="A20" s="176"/>
      <c r="B20" s="129" t="s">
        <v>146</v>
      </c>
      <c r="C20" s="139"/>
      <c r="D20" s="173"/>
      <c r="E20" s="128" t="s">
        <v>138</v>
      </c>
    </row>
    <row r="21" spans="1:5" ht="13.5" customHeight="1" thickBot="1">
      <c r="A21" s="177"/>
      <c r="B21" s="130" t="s">
        <v>69</v>
      </c>
      <c r="C21" s="139"/>
      <c r="D21" s="174"/>
      <c r="E21" s="131" t="s">
        <v>54</v>
      </c>
    </row>
    <row r="22" spans="1:5" ht="15.75" thickBot="1">
      <c r="A22" s="139"/>
      <c r="B22" s="139"/>
      <c r="C22" s="139"/>
      <c r="D22" s="139"/>
      <c r="E22" s="140"/>
    </row>
    <row r="23" spans="1:5" ht="15">
      <c r="A23" s="166" t="s">
        <v>148</v>
      </c>
      <c r="B23" s="132" t="s">
        <v>63</v>
      </c>
      <c r="C23" s="139"/>
      <c r="D23" s="163" t="s">
        <v>102</v>
      </c>
      <c r="E23" s="133" t="s">
        <v>128</v>
      </c>
    </row>
    <row r="24" spans="1:5" ht="15">
      <c r="A24" s="167"/>
      <c r="B24" s="134" t="s">
        <v>59</v>
      </c>
      <c r="C24" s="139"/>
      <c r="D24" s="164"/>
      <c r="E24" s="135" t="s">
        <v>86</v>
      </c>
    </row>
    <row r="25" spans="1:5" ht="15">
      <c r="A25" s="167"/>
      <c r="B25" s="134" t="s">
        <v>139</v>
      </c>
      <c r="C25" s="139"/>
      <c r="D25" s="164"/>
      <c r="E25" s="135" t="s">
        <v>126</v>
      </c>
    </row>
    <row r="26" spans="1:5" ht="15">
      <c r="A26" s="167"/>
      <c r="B26" s="134" t="s">
        <v>140</v>
      </c>
      <c r="C26" s="139"/>
      <c r="D26" s="164"/>
      <c r="E26" s="135" t="s">
        <v>127</v>
      </c>
    </row>
    <row r="27" spans="1:5" ht="15">
      <c r="A27" s="167"/>
      <c r="B27" s="136" t="s">
        <v>141</v>
      </c>
      <c r="C27" s="139"/>
      <c r="D27" s="164"/>
      <c r="E27" s="135" t="s">
        <v>67</v>
      </c>
    </row>
    <row r="28" spans="1:5" ht="15">
      <c r="A28" s="167"/>
      <c r="B28" s="134" t="s">
        <v>60</v>
      </c>
      <c r="C28" s="139"/>
      <c r="D28" s="164"/>
      <c r="E28" s="135" t="s">
        <v>58</v>
      </c>
    </row>
    <row r="29" spans="1:5" ht="15">
      <c r="A29" s="167"/>
      <c r="B29" s="134" t="s">
        <v>65</v>
      </c>
      <c r="C29" s="139"/>
      <c r="D29" s="164"/>
      <c r="E29" s="135" t="s">
        <v>53</v>
      </c>
    </row>
    <row r="30" spans="1:5" ht="15">
      <c r="A30" s="167"/>
      <c r="B30" s="134" t="s">
        <v>64</v>
      </c>
      <c r="C30" s="139"/>
      <c r="D30" s="164"/>
      <c r="E30" s="135" t="s">
        <v>55</v>
      </c>
    </row>
    <row r="31" spans="1:5" ht="15.75" thickBot="1">
      <c r="A31" s="168"/>
      <c r="B31" s="137" t="s">
        <v>142</v>
      </c>
      <c r="C31" s="139"/>
      <c r="D31" s="165"/>
      <c r="E31" s="138" t="s">
        <v>85</v>
      </c>
    </row>
  </sheetData>
  <sheetProtection/>
  <mergeCells count="6">
    <mergeCell ref="D23:D31"/>
    <mergeCell ref="A23:A31"/>
    <mergeCell ref="A3:A11"/>
    <mergeCell ref="D13:D21"/>
    <mergeCell ref="A13:A21"/>
    <mergeCell ref="D3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8:H13"/>
    </sheetView>
  </sheetViews>
  <sheetFormatPr defaultColWidth="9.140625" defaultRowHeight="12.75"/>
  <cols>
    <col min="1" max="1" width="16.57421875" style="4" customWidth="1"/>
    <col min="2" max="3" width="2.28125" style="4" customWidth="1"/>
    <col min="4" max="4" width="16.57421875" style="4" customWidth="1"/>
    <col min="5" max="5" width="2.8515625" style="67" customWidth="1"/>
    <col min="6" max="6" width="2.8515625" style="4" customWidth="1"/>
    <col min="7" max="7" width="16.57421875" style="4" customWidth="1"/>
    <col min="8" max="8" width="3.7109375" style="4" customWidth="1"/>
    <col min="9" max="16384" width="9.140625" style="4" customWidth="1"/>
  </cols>
  <sheetData>
    <row r="1" spans="1:8" s="66" customFormat="1" ht="21">
      <c r="A1" s="181" t="s">
        <v>98</v>
      </c>
      <c r="B1" s="181"/>
      <c r="D1" s="181" t="s">
        <v>99</v>
      </c>
      <c r="E1" s="181"/>
      <c r="G1" s="181" t="s">
        <v>100</v>
      </c>
      <c r="H1" s="181"/>
    </row>
    <row r="2" ht="15">
      <c r="E2" s="4"/>
    </row>
    <row r="3" ht="15">
      <c r="E3" s="4"/>
    </row>
    <row r="4" ht="15">
      <c r="E4" s="4"/>
    </row>
    <row r="5" ht="15">
      <c r="E5" s="4"/>
    </row>
    <row r="6" ht="15">
      <c r="E6" s="4"/>
    </row>
    <row r="7" spans="1:8" ht="21">
      <c r="A7" s="34"/>
      <c r="B7" s="34"/>
      <c r="C7" s="34"/>
      <c r="D7" s="34"/>
      <c r="G7" s="181" t="s">
        <v>101</v>
      </c>
      <c r="H7" s="181"/>
    </row>
    <row r="8" ht="15">
      <c r="E8" s="4"/>
    </row>
    <row r="9" ht="15">
      <c r="E9" s="4"/>
    </row>
    <row r="10" ht="15">
      <c r="E10" s="4"/>
    </row>
    <row r="11" ht="15">
      <c r="E11" s="4"/>
    </row>
    <row r="12" ht="15">
      <c r="E12" s="4"/>
    </row>
    <row r="13" ht="15">
      <c r="E13" s="4"/>
    </row>
  </sheetData>
  <sheetProtection/>
  <mergeCells count="4">
    <mergeCell ref="A1:B1"/>
    <mergeCell ref="D1:E1"/>
    <mergeCell ref="G1:H1"/>
    <mergeCell ref="G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Dejdar</dc:creator>
  <cp:keywords/>
  <dc:description/>
  <cp:lastModifiedBy>Kašpar Michal</cp:lastModifiedBy>
  <cp:lastPrinted>2016-10-05T08:03:56Z</cp:lastPrinted>
  <dcterms:created xsi:type="dcterms:W3CDTF">2007-10-15T16:31:37Z</dcterms:created>
  <dcterms:modified xsi:type="dcterms:W3CDTF">2017-03-09T22:24:03Z</dcterms:modified>
  <cp:category/>
  <cp:version/>
  <cp:contentType/>
  <cp:contentStatus/>
</cp:coreProperties>
</file>