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časné soubory\florbal\2019-20\"/>
    </mc:Choice>
  </mc:AlternateContent>
  <bookViews>
    <workbookView xWindow="0" yWindow="0" windowWidth="2412" windowHeight="0"/>
  </bookViews>
  <sheets>
    <sheet name="Tabulka základní části" sheetId="13" r:id="rId1"/>
    <sheet name="Kanadské bodování" sheetId="7" r:id="rId2"/>
    <sheet name="Gólmani" sheetId="11" r:id="rId3"/>
    <sheet name="Zápasy" sheetId="6" r:id="rId4"/>
    <sheet name="Soupisky" sheetId="12" r:id="rId5"/>
    <sheet name="Play-off" sheetId="14" r:id="rId6"/>
  </sheets>
  <definedNames>
    <definedName name="_xlnm._FilterDatabase" localSheetId="2" hidden="1">Gólmani!$B$2:$I$2</definedName>
    <definedName name="_xlnm._FilterDatabase" localSheetId="1" hidden="1">'Kanadské bodování'!$B$2:$I$53</definedName>
    <definedName name="_xlnm._FilterDatabase" localSheetId="4" hidden="1">Soupisky!$D$14:$E$24</definedName>
    <definedName name="_xlnm._FilterDatabase" localSheetId="0" hidden="1">'Tabulka základní části'!$B$2:$N$7</definedName>
  </definedNames>
  <calcPr calcId="162913"/>
</workbook>
</file>

<file path=xl/calcChain.xml><?xml version="1.0" encoding="utf-8"?>
<calcChain xmlns="http://schemas.openxmlformats.org/spreadsheetml/2006/main">
  <c r="E18" i="7" l="1"/>
  <c r="H12" i="7"/>
  <c r="G12" i="7"/>
  <c r="H10" i="7"/>
  <c r="G10" i="7"/>
  <c r="H5" i="7"/>
  <c r="G5" i="7"/>
  <c r="H6" i="7"/>
  <c r="G6" i="7"/>
  <c r="F6" i="7"/>
  <c r="F5" i="7"/>
  <c r="H15" i="7"/>
  <c r="G18" i="7"/>
  <c r="G20" i="7"/>
  <c r="F20" i="7"/>
  <c r="H16" i="7"/>
  <c r="F13" i="7"/>
  <c r="G13" i="7"/>
  <c r="E32" i="7"/>
  <c r="G8" i="7"/>
  <c r="G3" i="7"/>
  <c r="F3" i="7"/>
  <c r="F26" i="7"/>
  <c r="F7" i="11"/>
  <c r="E7" i="11"/>
  <c r="F6" i="11"/>
  <c r="E6" i="11"/>
  <c r="F5" i="11"/>
  <c r="E5" i="11"/>
  <c r="F3" i="11"/>
  <c r="E3" i="11"/>
  <c r="K7" i="13"/>
  <c r="K6" i="13"/>
  <c r="K5" i="13"/>
  <c r="K4" i="13"/>
  <c r="I5" i="13"/>
  <c r="G5" i="13"/>
  <c r="I4" i="13"/>
  <c r="G4" i="13"/>
  <c r="I6" i="13"/>
  <c r="G6" i="13"/>
  <c r="I7" i="13"/>
  <c r="G7" i="13"/>
  <c r="F4" i="11" l="1"/>
  <c r="E4" i="11"/>
  <c r="F15" i="7"/>
  <c r="G19" i="7"/>
  <c r="G7" i="7"/>
  <c r="F7" i="7"/>
  <c r="G4" i="7"/>
  <c r="G21" i="7"/>
  <c r="H14" i="7"/>
  <c r="G14" i="7"/>
  <c r="G24" i="7"/>
  <c r="H28" i="7"/>
  <c r="H9" i="7"/>
  <c r="F9" i="7"/>
  <c r="F14" i="7"/>
  <c r="H26" i="7"/>
  <c r="H8" i="7"/>
  <c r="H3" i="7"/>
  <c r="K3" i="13"/>
  <c r="I3" i="13"/>
  <c r="G3" i="13"/>
  <c r="F44" i="7" l="1"/>
  <c r="E25" i="7"/>
  <c r="F37" i="7" l="1"/>
  <c r="G23" i="7"/>
  <c r="H4" i="7"/>
  <c r="G9" i="7"/>
  <c r="F25" i="7"/>
  <c r="G11" i="7"/>
  <c r="F11" i="7"/>
  <c r="F17" i="7" l="1"/>
  <c r="F22" i="7"/>
  <c r="G22" i="7"/>
  <c r="H27" i="7"/>
  <c r="G17" i="7"/>
  <c r="H13" i="7"/>
  <c r="F4" i="7"/>
  <c r="E29" i="7"/>
  <c r="D7" i="13"/>
  <c r="G27" i="7" l="1"/>
  <c r="G16" i="7"/>
  <c r="G44" i="7"/>
  <c r="H41" i="7"/>
  <c r="H42" i="7"/>
  <c r="H43" i="7"/>
  <c r="H45" i="7"/>
  <c r="H11" i="7"/>
  <c r="H46" i="7"/>
  <c r="H47" i="7"/>
  <c r="H48" i="7"/>
  <c r="H24" i="7"/>
  <c r="H49" i="7"/>
  <c r="H50" i="7"/>
  <c r="H51" i="7"/>
  <c r="H17" i="7"/>
  <c r="H44" i="7"/>
  <c r="H23" i="7"/>
  <c r="H22" i="7"/>
  <c r="H35" i="7"/>
  <c r="H34" i="7"/>
  <c r="G35" i="7"/>
  <c r="G34" i="7"/>
  <c r="H25" i="7"/>
  <c r="G25" i="7"/>
  <c r="G31" i="7"/>
  <c r="H31" i="7"/>
  <c r="H20" i="7"/>
  <c r="H30" i="7"/>
  <c r="H7" i="7"/>
  <c r="H19" i="7"/>
  <c r="H39" i="7"/>
  <c r="H18" i="7"/>
  <c r="G39" i="7"/>
  <c r="G50" i="7"/>
  <c r="H29" i="7"/>
  <c r="G29" i="7"/>
  <c r="H38" i="7"/>
  <c r="G38" i="7"/>
  <c r="H36" i="7"/>
  <c r="G36" i="7"/>
  <c r="H32" i="7"/>
  <c r="E50" i="7"/>
  <c r="E8" i="7"/>
  <c r="H4" i="11" l="1"/>
  <c r="I5" i="7"/>
  <c r="I46" i="7"/>
  <c r="G49" i="7"/>
  <c r="I49" i="7" s="1"/>
  <c r="G46" i="7"/>
  <c r="G4" i="11"/>
  <c r="H5" i="11"/>
  <c r="I44" i="7"/>
  <c r="G5" i="11"/>
  <c r="M6" i="13"/>
  <c r="I6" i="11"/>
  <c r="H6" i="11"/>
  <c r="G6" i="11"/>
  <c r="I4" i="7"/>
  <c r="G45" i="7"/>
  <c r="I45" i="7"/>
  <c r="J4" i="13"/>
  <c r="H3" i="11"/>
  <c r="I13" i="7"/>
  <c r="I7" i="11"/>
  <c r="J7" i="13"/>
  <c r="I12" i="7"/>
  <c r="I17" i="7"/>
  <c r="I27" i="7"/>
  <c r="I3" i="7"/>
  <c r="I11" i="7"/>
  <c r="I9" i="7"/>
  <c r="G15" i="7"/>
  <c r="I15" i="7"/>
  <c r="G51" i="7"/>
  <c r="I51" i="7"/>
  <c r="I18" i="7"/>
  <c r="L7" i="13"/>
  <c r="L4" i="13"/>
  <c r="L3" i="13"/>
  <c r="L5" i="13"/>
  <c r="N3" i="13"/>
  <c r="N7" i="13"/>
  <c r="N4" i="13"/>
  <c r="N5" i="13"/>
  <c r="N6" i="13"/>
  <c r="I6" i="7"/>
  <c r="H37" i="7"/>
  <c r="H21" i="7"/>
  <c r="H33" i="7"/>
  <c r="I33" i="7" s="1"/>
  <c r="I7" i="7"/>
  <c r="H40" i="7"/>
  <c r="I10" i="7"/>
  <c r="G26" i="7"/>
  <c r="I26" i="7" s="1"/>
  <c r="I22" i="7"/>
  <c r="I14" i="7"/>
  <c r="I38" i="7"/>
  <c r="I39" i="7"/>
  <c r="I19" i="7"/>
  <c r="G42" i="7"/>
  <c r="I42" i="7" s="1"/>
  <c r="G37" i="7"/>
  <c r="I37" i="7"/>
  <c r="I8" i="7"/>
  <c r="G32" i="7"/>
  <c r="I32" i="7"/>
  <c r="I21" i="7"/>
  <c r="I20" i="7"/>
  <c r="I25" i="7"/>
  <c r="G41" i="7"/>
  <c r="I41" i="7"/>
  <c r="G28" i="7"/>
  <c r="I28" i="7" s="1"/>
  <c r="G48" i="7"/>
  <c r="I48" i="7"/>
  <c r="I36" i="7"/>
  <c r="G30" i="7"/>
  <c r="G33" i="7"/>
  <c r="G47" i="7"/>
  <c r="I47" i="7"/>
  <c r="G43" i="7"/>
  <c r="I43" i="7" s="1"/>
  <c r="G40" i="7"/>
  <c r="I40" i="7"/>
  <c r="I29" i="7"/>
  <c r="I23" i="7"/>
  <c r="I31" i="7"/>
  <c r="M3" i="13"/>
  <c r="G3" i="11"/>
  <c r="I50" i="7"/>
  <c r="I35" i="7"/>
  <c r="L6" i="13"/>
  <c r="J5" i="13"/>
  <c r="M5" i="13"/>
  <c r="M7" i="13"/>
  <c r="I24" i="7"/>
  <c r="I30" i="7"/>
  <c r="I34" i="7"/>
  <c r="I16" i="7"/>
  <c r="G7" i="11"/>
  <c r="H7" i="11"/>
  <c r="I3" i="11"/>
  <c r="I52" i="7"/>
  <c r="M4" i="13"/>
  <c r="J6" i="13"/>
  <c r="J3" i="13"/>
  <c r="I5" i="11"/>
  <c r="I4" i="11"/>
</calcChain>
</file>

<file path=xl/sharedStrings.xml><?xml version="1.0" encoding="utf-8"?>
<sst xmlns="http://schemas.openxmlformats.org/spreadsheetml/2006/main" count="264" uniqueCount="114">
  <si>
    <t>jméno:</t>
  </si>
  <si>
    <t>tým</t>
  </si>
  <si>
    <t>zápasy</t>
  </si>
  <si>
    <t xml:space="preserve">góly </t>
  </si>
  <si>
    <t>PIM</t>
  </si>
  <si>
    <t>skóre</t>
  </si>
  <si>
    <t>body</t>
  </si>
  <si>
    <t>porážka</t>
  </si>
  <si>
    <t>výhra</t>
  </si>
  <si>
    <t>zásahy</t>
  </si>
  <si>
    <t>úspěšnost</t>
  </si>
  <si>
    <t>jméno</t>
  </si>
  <si>
    <t>gólů/zápas</t>
  </si>
  <si>
    <t>starpoints</t>
  </si>
  <si>
    <t>:</t>
  </si>
  <si>
    <t>Soupisky</t>
  </si>
  <si>
    <t>rozdíl</t>
  </si>
  <si>
    <t>JERSENSKÝ Jakub</t>
  </si>
  <si>
    <t>Schneider</t>
  </si>
  <si>
    <t>Valeš</t>
  </si>
  <si>
    <t>Paštika</t>
  </si>
  <si>
    <t>Garbini</t>
  </si>
  <si>
    <t>Kubíček</t>
  </si>
  <si>
    <t>Witt</t>
  </si>
  <si>
    <t>střely/zápas</t>
  </si>
  <si>
    <t>FINÁLE</t>
  </si>
  <si>
    <t>O 3. MÍSTO</t>
  </si>
  <si>
    <t>Jersenský G</t>
  </si>
  <si>
    <t>Mikulanda P.</t>
  </si>
  <si>
    <t>Kašpar C</t>
  </si>
  <si>
    <t>Šindelář F.</t>
  </si>
  <si>
    <t>Novák</t>
  </si>
  <si>
    <t>Dunovský</t>
  </si>
  <si>
    <t>Klauz C</t>
  </si>
  <si>
    <t>Kopřiva</t>
  </si>
  <si>
    <t>Michalik C</t>
  </si>
  <si>
    <t>Týc</t>
  </si>
  <si>
    <t>Tabulka základní části</t>
  </si>
  <si>
    <t>Kanadské bodování</t>
  </si>
  <si>
    <t>asist.</t>
  </si>
  <si>
    <t>Statistiky gólmanů</t>
  </si>
  <si>
    <t>střely</t>
  </si>
  <si>
    <t>střel/zápas</t>
  </si>
  <si>
    <t>úsp. střelby</t>
  </si>
  <si>
    <t>SEMIFINÁLE 1</t>
  </si>
  <si>
    <t>SEMIFINÁLE 2</t>
  </si>
  <si>
    <t>remíza</t>
  </si>
  <si>
    <t>Stránská</t>
  </si>
  <si>
    <t>Strnad</t>
  </si>
  <si>
    <t>Borkovec</t>
  </si>
  <si>
    <t>Zahradník</t>
  </si>
  <si>
    <t>Červený C</t>
  </si>
  <si>
    <t>Fronc</t>
  </si>
  <si>
    <t>Chovancová G</t>
  </si>
  <si>
    <t>Hájek</t>
  </si>
  <si>
    <t>Louda T.</t>
  </si>
  <si>
    <t>Louda M.</t>
  </si>
  <si>
    <t>Theuer G</t>
  </si>
  <si>
    <t>Kantor</t>
  </si>
  <si>
    <t>Kratochvíla</t>
  </si>
  <si>
    <t>Lai</t>
  </si>
  <si>
    <t>Nezval</t>
  </si>
  <si>
    <t>CHOVANCOVÁ Rozálie</t>
  </si>
  <si>
    <t>THEUER Bronislav</t>
  </si>
  <si>
    <t>Votlučková G</t>
  </si>
  <si>
    <t>VOTLUČKOVÁ Barbora</t>
  </si>
  <si>
    <t>Voda</t>
  </si>
  <si>
    <t>Rodin G</t>
  </si>
  <si>
    <t>RODIN Nikita</t>
  </si>
  <si>
    <t>FLOORBALL LEAGUE of OPEN GATE 2019 / 2020</t>
  </si>
  <si>
    <t>Padevět</t>
  </si>
  <si>
    <t>AC</t>
  </si>
  <si>
    <t>Divoký banány</t>
  </si>
  <si>
    <t>Fidlovy děti</t>
  </si>
  <si>
    <t>Ledvinka</t>
  </si>
  <si>
    <t>Stejskal</t>
  </si>
  <si>
    <t>Gross</t>
  </si>
  <si>
    <t>Hladík</t>
  </si>
  <si>
    <t>Davis</t>
  </si>
  <si>
    <t>Janovský</t>
  </si>
  <si>
    <t>Lisichkin</t>
  </si>
  <si>
    <t xml:space="preserve">Adler </t>
  </si>
  <si>
    <t>Orságh</t>
  </si>
  <si>
    <t>Ranný</t>
  </si>
  <si>
    <t>Jonáš</t>
  </si>
  <si>
    <t>Stančík</t>
  </si>
  <si>
    <t>Ivanov</t>
  </si>
  <si>
    <t>Říha</t>
  </si>
  <si>
    <t>Unruh</t>
  </si>
  <si>
    <t>26.9. 7.11. 13.2.</t>
  </si>
  <si>
    <t>10.10. 5.12. 20.2.</t>
  </si>
  <si>
    <t>17.10. 12.12. 6.2.</t>
  </si>
  <si>
    <t>Šindelář</t>
  </si>
  <si>
    <t>Witt C</t>
  </si>
  <si>
    <t>Adler</t>
  </si>
  <si>
    <t>Krutí brka</t>
  </si>
  <si>
    <t>21.11. 9.1. 27.2.</t>
  </si>
  <si>
    <t>14.11. 23.1. 12.3.</t>
  </si>
  <si>
    <t>21.11. 27.2. 9.1.</t>
  </si>
  <si>
    <t>3:3</t>
  </si>
  <si>
    <t>3:1</t>
  </si>
  <si>
    <t>1:3</t>
  </si>
  <si>
    <t>4:4</t>
  </si>
  <si>
    <t>1:1</t>
  </si>
  <si>
    <t>AC pomalé přihrávky</t>
  </si>
  <si>
    <t>Akademický klub pomalé přihrávky</t>
  </si>
  <si>
    <t>2:4 4:3</t>
  </si>
  <si>
    <t>4:2 3:4</t>
  </si>
  <si>
    <t>7:1 4:2</t>
  </si>
  <si>
    <t>1:7 2:4</t>
  </si>
  <si>
    <t>3:2</t>
  </si>
  <si>
    <t>2:3</t>
  </si>
  <si>
    <t>8:2</t>
  </si>
  <si>
    <t>2:8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</si>
</sst>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rgb="FF0000FF"/>
      <name val="Calibri"/>
      <family val="2"/>
      <charset val="238"/>
      <scheme val="minor"/>
    </font>
    <font>
      <b/>
      <sz val="20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80008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3802"/>
        <bgColor indexed="64"/>
      </patternFill>
    </fill>
    <fill>
      <patternFill patternType="solid">
        <fgColor rgb="FF11E91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thin">
        <color theme="3" tint="-0.499984740745262"/>
      </top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6" fillId="0" borderId="1" xfId="0" applyFont="1" applyBorder="1"/>
    <xf numFmtId="9" fontId="6" fillId="0" borderId="1" xfId="1" applyFont="1" applyBorder="1"/>
    <xf numFmtId="0" fontId="7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9" fontId="6" fillId="2" borderId="6" xfId="1" applyFont="1" applyFill="1" applyBorder="1"/>
    <xf numFmtId="0" fontId="6" fillId="0" borderId="7" xfId="0" applyFont="1" applyBorder="1" applyAlignment="1">
      <alignment horizontal="center"/>
    </xf>
    <xf numFmtId="164" fontId="7" fillId="3" borderId="8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165" fontId="7" fillId="5" borderId="10" xfId="0" applyNumberFormat="1" applyFont="1" applyFill="1" applyBorder="1" applyAlignment="1">
      <alignment horizontal="center"/>
    </xf>
    <xf numFmtId="164" fontId="7" fillId="3" borderId="11" xfId="1" applyNumberFormat="1" applyFont="1" applyFill="1" applyBorder="1" applyAlignment="1">
      <alignment horizontal="center"/>
    </xf>
    <xf numFmtId="0" fontId="7" fillId="0" borderId="10" xfId="0" applyFont="1" applyFill="1" applyBorder="1"/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0" xfId="0" applyFont="1" applyAlignment="1">
      <alignment horizontal="center"/>
    </xf>
    <xf numFmtId="9" fontId="7" fillId="0" borderId="0" xfId="1" applyFont="1"/>
    <xf numFmtId="0" fontId="7" fillId="0" borderId="0" xfId="0" applyFont="1" applyAlignment="1">
      <alignment horizontal="right"/>
    </xf>
    <xf numFmtId="0" fontId="6" fillId="2" borderId="14" xfId="0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0" xfId="0" applyFont="1"/>
    <xf numFmtId="1" fontId="7" fillId="0" borderId="0" xfId="0" applyNumberFormat="1" applyFont="1"/>
    <xf numFmtId="0" fontId="5" fillId="6" borderId="15" xfId="0" applyFont="1" applyFill="1" applyBorder="1"/>
    <xf numFmtId="0" fontId="5" fillId="0" borderId="0" xfId="0" applyFont="1"/>
    <xf numFmtId="0" fontId="5" fillId="6" borderId="11" xfId="0" applyFont="1" applyFill="1" applyBorder="1"/>
    <xf numFmtId="0" fontId="7" fillId="7" borderId="10" xfId="0" applyFont="1" applyFill="1" applyBorder="1"/>
    <xf numFmtId="0" fontId="7" fillId="7" borderId="13" xfId="0" applyFont="1" applyFill="1" applyBorder="1"/>
    <xf numFmtId="0" fontId="7" fillId="8" borderId="10" xfId="0" applyFont="1" applyFill="1" applyBorder="1"/>
    <xf numFmtId="0" fontId="7" fillId="8" borderId="13" xfId="0" applyFont="1" applyFill="1" applyBorder="1"/>
    <xf numFmtId="0" fontId="7" fillId="0" borderId="0" xfId="0" applyFont="1" applyAlignment="1">
      <alignment vertical="center"/>
    </xf>
    <xf numFmtId="0" fontId="7" fillId="0" borderId="13" xfId="0" applyFont="1" applyFill="1" applyBorder="1"/>
    <xf numFmtId="0" fontId="7" fillId="0" borderId="13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5" fontId="7" fillId="5" borderId="13" xfId="0" applyNumberFormat="1" applyFont="1" applyFill="1" applyBorder="1" applyAlignment="1">
      <alignment horizontal="center"/>
    </xf>
    <xf numFmtId="164" fontId="7" fillId="3" borderId="15" xfId="1" applyNumberFormat="1" applyFont="1" applyFill="1" applyBorder="1" applyAlignment="1">
      <alignment horizontal="center"/>
    </xf>
    <xf numFmtId="165" fontId="7" fillId="9" borderId="5" xfId="0" applyNumberFormat="1" applyFont="1" applyFill="1" applyBorder="1" applyAlignment="1">
      <alignment horizontal="center"/>
    </xf>
    <xf numFmtId="165" fontId="7" fillId="9" borderId="10" xfId="0" applyNumberFormat="1" applyFont="1" applyFill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7" fillId="0" borderId="17" xfId="0" applyFont="1" applyFill="1" applyBorder="1"/>
    <xf numFmtId="0" fontId="7" fillId="0" borderId="18" xfId="0" applyFont="1" applyBorder="1"/>
    <xf numFmtId="165" fontId="7" fillId="9" borderId="13" xfId="0" applyNumberFormat="1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7" fillId="7" borderId="4" xfId="0" applyFont="1" applyFill="1" applyBorder="1"/>
    <xf numFmtId="0" fontId="5" fillId="6" borderId="6" xfId="0" applyFont="1" applyFill="1" applyBorder="1"/>
    <xf numFmtId="0" fontId="7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8" borderId="20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6" borderId="0" xfId="0" applyFont="1" applyFill="1"/>
    <xf numFmtId="0" fontId="7" fillId="10" borderId="0" xfId="0" applyFont="1" applyFill="1"/>
    <xf numFmtId="0" fontId="7" fillId="11" borderId="0" xfId="0" applyFont="1" applyFill="1"/>
    <xf numFmtId="0" fontId="6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6" fillId="6" borderId="14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right"/>
    </xf>
    <xf numFmtId="1" fontId="7" fillId="6" borderId="20" xfId="0" applyNumberFormat="1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left"/>
    </xf>
    <xf numFmtId="1" fontId="7" fillId="6" borderId="20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64" fontId="7" fillId="6" borderId="5" xfId="1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7" xfId="0" applyFont="1" applyFill="1" applyBorder="1"/>
    <xf numFmtId="0" fontId="7" fillId="6" borderId="10" xfId="0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right"/>
    </xf>
    <xf numFmtId="1" fontId="7" fillId="6" borderId="10" xfId="0" applyNumberFormat="1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left"/>
    </xf>
    <xf numFmtId="1" fontId="7" fillId="6" borderId="10" xfId="0" applyNumberFormat="1" applyFont="1" applyFill="1" applyBorder="1" applyAlignment="1">
      <alignment horizontal="center" vertical="center"/>
    </xf>
    <xf numFmtId="164" fontId="7" fillId="6" borderId="10" xfId="1" applyNumberFormat="1" applyFont="1" applyFill="1" applyBorder="1" applyAlignment="1">
      <alignment horizontal="center" vertical="center"/>
    </xf>
    <xf numFmtId="0" fontId="7" fillId="6" borderId="11" xfId="0" applyFont="1" applyFill="1" applyBorder="1"/>
    <xf numFmtId="0" fontId="6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right"/>
    </xf>
    <xf numFmtId="1" fontId="7" fillId="6" borderId="13" xfId="0" applyNumberFormat="1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left"/>
    </xf>
    <xf numFmtId="1" fontId="7" fillId="6" borderId="13" xfId="0" applyNumberFormat="1" applyFont="1" applyFill="1" applyBorder="1" applyAlignment="1">
      <alignment horizontal="center" vertical="center"/>
    </xf>
    <xf numFmtId="164" fontId="7" fillId="6" borderId="13" xfId="1" applyNumberFormat="1" applyFont="1" applyFill="1" applyBorder="1" applyAlignment="1">
      <alignment horizontal="center" vertical="center"/>
    </xf>
    <xf numFmtId="0" fontId="7" fillId="6" borderId="15" xfId="0" applyFont="1" applyFill="1" applyBorder="1"/>
    <xf numFmtId="0" fontId="7" fillId="6" borderId="8" xfId="0" applyFont="1" applyFill="1" applyBorder="1"/>
    <xf numFmtId="0" fontId="6" fillId="6" borderId="21" xfId="0" applyFont="1" applyFill="1" applyBorder="1"/>
    <xf numFmtId="0" fontId="7" fillId="0" borderId="4" xfId="0" applyFont="1" applyFill="1" applyBorder="1"/>
    <xf numFmtId="0" fontId="7" fillId="0" borderId="22" xfId="0" applyFont="1" applyBorder="1"/>
    <xf numFmtId="0" fontId="7" fillId="0" borderId="23" xfId="0" applyFont="1" applyFill="1" applyBorder="1"/>
    <xf numFmtId="0" fontId="7" fillId="0" borderId="24" xfId="0" applyFont="1" applyFill="1" applyBorder="1"/>
    <xf numFmtId="0" fontId="7" fillId="0" borderId="25" xfId="0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6" xfId="0" applyFont="1" applyBorder="1"/>
    <xf numFmtId="0" fontId="7" fillId="0" borderId="28" xfId="0" applyFont="1" applyFill="1" applyBorder="1"/>
    <xf numFmtId="0" fontId="7" fillId="0" borderId="30" xfId="0" applyFont="1" applyBorder="1"/>
    <xf numFmtId="0" fontId="6" fillId="11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29" xfId="0" applyFont="1" applyBorder="1"/>
    <xf numFmtId="0" fontId="12" fillId="12" borderId="39" xfId="0" applyFont="1" applyFill="1" applyBorder="1" applyAlignment="1">
      <alignment vertical="center"/>
    </xf>
    <xf numFmtId="0" fontId="15" fillId="12" borderId="40" xfId="0" applyFont="1" applyFill="1" applyBorder="1" applyAlignment="1">
      <alignment horizontal="center" vertical="center"/>
    </xf>
    <xf numFmtId="0" fontId="15" fillId="12" borderId="41" xfId="0" applyFont="1" applyFill="1" applyBorder="1" applyAlignment="1">
      <alignment horizontal="center" vertical="center"/>
    </xf>
    <xf numFmtId="0" fontId="15" fillId="12" borderId="42" xfId="0" applyFont="1" applyFill="1" applyBorder="1" applyAlignment="1">
      <alignment horizontal="center" vertical="center"/>
    </xf>
    <xf numFmtId="0" fontId="15" fillId="12" borderId="43" xfId="0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center" vertical="center"/>
    </xf>
    <xf numFmtId="49" fontId="16" fillId="0" borderId="3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/>
    </xf>
    <xf numFmtId="49" fontId="16" fillId="0" borderId="36" xfId="0" applyNumberFormat="1" applyFont="1" applyFill="1" applyBorder="1" applyAlignment="1">
      <alignment horizontal="center" vertical="center"/>
    </xf>
    <xf numFmtId="49" fontId="16" fillId="0" borderId="44" xfId="0" applyNumberFormat="1" applyFont="1" applyFill="1" applyBorder="1" applyAlignment="1">
      <alignment horizontal="center" vertical="center"/>
    </xf>
    <xf numFmtId="49" fontId="16" fillId="0" borderId="37" xfId="0" applyNumberFormat="1" applyFont="1" applyFill="1" applyBorder="1" applyAlignment="1">
      <alignment horizontal="center" vertical="center"/>
    </xf>
    <xf numFmtId="49" fontId="16" fillId="0" borderId="45" xfId="0" applyNumberFormat="1" applyFont="1" applyFill="1" applyBorder="1" applyAlignment="1">
      <alignment horizontal="center" vertical="center"/>
    </xf>
    <xf numFmtId="49" fontId="16" fillId="0" borderId="47" xfId="0" applyNumberFormat="1" applyFont="1" applyFill="1" applyBorder="1" applyAlignment="1">
      <alignment horizontal="center" vertical="center"/>
    </xf>
    <xf numFmtId="49" fontId="16" fillId="0" borderId="48" xfId="0" applyNumberFormat="1" applyFont="1" applyFill="1" applyBorder="1" applyAlignment="1">
      <alignment horizontal="center" vertical="center"/>
    </xf>
    <xf numFmtId="49" fontId="16" fillId="0" borderId="49" xfId="0" applyNumberFormat="1" applyFont="1" applyFill="1" applyBorder="1" applyAlignment="1">
      <alignment horizontal="center" vertical="center"/>
    </xf>
    <xf numFmtId="0" fontId="4" fillId="12" borderId="8" xfId="0" applyFont="1" applyFill="1" applyBorder="1"/>
    <xf numFmtId="0" fontId="4" fillId="12" borderId="11" xfId="0" applyFont="1" applyFill="1" applyBorder="1"/>
    <xf numFmtId="0" fontId="4" fillId="12" borderId="15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5" xfId="0" applyFont="1" applyFill="1" applyBorder="1"/>
    <xf numFmtId="0" fontId="17" fillId="12" borderId="8" xfId="0" applyFont="1" applyFill="1" applyBorder="1"/>
    <xf numFmtId="0" fontId="17" fillId="12" borderId="11" xfId="0" applyFont="1" applyFill="1" applyBorder="1"/>
    <xf numFmtId="0" fontId="17" fillId="12" borderId="15" xfId="0" applyFont="1" applyFill="1" applyBorder="1"/>
    <xf numFmtId="0" fontId="6" fillId="12" borderId="19" xfId="0" applyFont="1" applyFill="1" applyBorder="1"/>
    <xf numFmtId="0" fontId="15" fillId="12" borderId="8" xfId="0" applyFont="1" applyFill="1" applyBorder="1"/>
    <xf numFmtId="0" fontId="15" fillId="12" borderId="11" xfId="0" applyFont="1" applyFill="1" applyBorder="1"/>
    <xf numFmtId="0" fontId="15" fillId="12" borderId="19" xfId="0" applyFont="1" applyFill="1" applyBorder="1"/>
    <xf numFmtId="0" fontId="18" fillId="12" borderId="8" xfId="0" applyFont="1" applyFill="1" applyBorder="1"/>
    <xf numFmtId="0" fontId="18" fillId="12" borderId="11" xfId="0" applyFont="1" applyFill="1" applyBorder="1"/>
    <xf numFmtId="0" fontId="18" fillId="12" borderId="15" xfId="0" applyFont="1" applyFill="1" applyBorder="1"/>
    <xf numFmtId="0" fontId="7" fillId="0" borderId="20" xfId="0" applyFont="1" applyBorder="1"/>
    <xf numFmtId="1" fontId="6" fillId="6" borderId="5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7" fillId="12" borderId="16" xfId="0" applyFont="1" applyFill="1" applyBorder="1" applyAlignment="1">
      <alignment horizontal="center" vertical="center"/>
    </xf>
    <xf numFmtId="0" fontId="17" fillId="12" borderId="17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15" fillId="12" borderId="21" xfId="0" applyFont="1" applyFill="1" applyBorder="1" applyAlignment="1">
      <alignment horizontal="center" vertical="center" wrapText="1"/>
    </xf>
    <xf numFmtId="0" fontId="15" fillId="12" borderId="33" xfId="0" applyFont="1" applyFill="1" applyBorder="1" applyAlignment="1">
      <alignment horizontal="center" vertical="center" wrapText="1"/>
    </xf>
    <xf numFmtId="0" fontId="18" fillId="12" borderId="16" xfId="0" applyFont="1" applyFill="1" applyBorder="1" applyAlignment="1">
      <alignment horizontal="center" vertical="center"/>
    </xf>
    <xf numFmtId="0" fontId="18" fillId="12" borderId="17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/>
    </xf>
    <xf numFmtId="0" fontId="6" fillId="12" borderId="33" xfId="0" applyFont="1" applyFill="1" applyBorder="1" applyAlignment="1">
      <alignment horizontal="center" vertical="center"/>
    </xf>
    <xf numFmtId="0" fontId="6" fillId="12" borderId="3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6" borderId="17" xfId="0" applyFont="1" applyFill="1" applyBorder="1"/>
    <xf numFmtId="0" fontId="6" fillId="6" borderId="18" xfId="0" applyFon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800080"/>
      <color rgb="FFFF33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3</xdr:row>
      <xdr:rowOff>7620</xdr:rowOff>
    </xdr:from>
    <xdr:to>
      <xdr:col>2</xdr:col>
      <xdr:colOff>0</xdr:colOff>
      <xdr:row>4</xdr:row>
      <xdr:rowOff>0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4</xdr:row>
      <xdr:rowOff>7620</xdr:rowOff>
    </xdr:from>
    <xdr:to>
      <xdr:col>3</xdr:col>
      <xdr:colOff>0</xdr:colOff>
      <xdr:row>5</xdr:row>
      <xdr:rowOff>0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</xdr:colOff>
      <xdr:row>5</xdr:row>
      <xdr:rowOff>7620</xdr:rowOff>
    </xdr:from>
    <xdr:to>
      <xdr:col>4</xdr:col>
      <xdr:colOff>0</xdr:colOff>
      <xdr:row>6</xdr:row>
      <xdr:rowOff>0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6</xdr:row>
      <xdr:rowOff>7620</xdr:rowOff>
    </xdr:from>
    <xdr:to>
      <xdr:col>5</xdr:col>
      <xdr:colOff>0</xdr:colOff>
      <xdr:row>7</xdr:row>
      <xdr:rowOff>0</xdr:rowOff>
    </xdr:to>
    <xdr:pic>
      <xdr:nvPicPr>
        <xdr:cNvPr id="5" name="Obrázek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</xdr:colOff>
      <xdr:row>7</xdr:row>
      <xdr:rowOff>7620</xdr:rowOff>
    </xdr:from>
    <xdr:to>
      <xdr:col>5</xdr:col>
      <xdr:colOff>990600</xdr:colOff>
      <xdr:row>8</xdr:row>
      <xdr:rowOff>0</xdr:rowOff>
    </xdr:to>
    <xdr:pic>
      <xdr:nvPicPr>
        <xdr:cNvPr id="6" name="Obrázek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twoCellAnchor>
  <xdr:oneCellAnchor>
    <xdr:from>
      <xdr:col>1</xdr:col>
      <xdr:colOff>7620</xdr:colOff>
      <xdr:row>10</xdr:row>
      <xdr:rowOff>7620</xdr:rowOff>
    </xdr:from>
    <xdr:ext cx="982980" cy="411480"/>
    <xdr:pic>
      <xdr:nvPicPr>
        <xdr:cNvPr id="7" name="Obrázek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oneCellAnchor>
  <xdr:oneCellAnchor>
    <xdr:from>
      <xdr:col>2</xdr:col>
      <xdr:colOff>7620</xdr:colOff>
      <xdr:row>11</xdr:row>
      <xdr:rowOff>7620</xdr:rowOff>
    </xdr:from>
    <xdr:ext cx="982980" cy="411480"/>
    <xdr:pic>
      <xdr:nvPicPr>
        <xdr:cNvPr id="8" name="Obrázek 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12</xdr:row>
      <xdr:rowOff>7620</xdr:rowOff>
    </xdr:from>
    <xdr:ext cx="982980" cy="411480"/>
    <xdr:pic>
      <xdr:nvPicPr>
        <xdr:cNvPr id="9" name="Obrázek 8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oneCellAnchor>
  <xdr:oneCellAnchor>
    <xdr:from>
      <xdr:col>4</xdr:col>
      <xdr:colOff>7620</xdr:colOff>
      <xdr:row>13</xdr:row>
      <xdr:rowOff>7620</xdr:rowOff>
    </xdr:from>
    <xdr:ext cx="982980" cy="411480"/>
    <xdr:pic>
      <xdr:nvPicPr>
        <xdr:cNvPr id="10" name="Obrázek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oneCellAnchor>
  <xdr:oneCellAnchor>
    <xdr:from>
      <xdr:col>5</xdr:col>
      <xdr:colOff>7620</xdr:colOff>
      <xdr:row>14</xdr:row>
      <xdr:rowOff>7620</xdr:rowOff>
    </xdr:from>
    <xdr:ext cx="982980" cy="411480"/>
    <xdr:pic>
      <xdr:nvPicPr>
        <xdr:cNvPr id="11" name="Obrázek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workbookViewId="0">
      <selection activeCell="P10" sqref="P10"/>
    </sheetView>
  </sheetViews>
  <sheetFormatPr defaultColWidth="9.109375" defaultRowHeight="14.4" x14ac:dyDescent="0.3"/>
  <cols>
    <col min="1" max="1" width="9.33203125" style="3" customWidth="1"/>
    <col min="2" max="2" width="18.33203125" style="3" customWidth="1"/>
    <col min="3" max="6" width="8.5546875" style="3" customWidth="1"/>
    <col min="7" max="7" width="3" style="27" customWidth="1"/>
    <col min="8" max="8" width="0.6640625" style="3" customWidth="1"/>
    <col min="9" max="9" width="3" style="27" customWidth="1"/>
    <col min="10" max="12" width="5.6640625" style="3" customWidth="1"/>
    <col min="13" max="13" width="7.109375" style="3" customWidth="1"/>
    <col min="14" max="14" width="5.6640625" style="3" customWidth="1"/>
    <col min="15" max="16384" width="9.109375" style="3"/>
  </cols>
  <sheetData>
    <row r="1" spans="1:14" ht="29.4" thickBot="1" x14ac:dyDescent="0.6">
      <c r="A1" s="76" t="s">
        <v>37</v>
      </c>
    </row>
    <row r="2" spans="1:14" ht="33" customHeight="1" thickBot="1" x14ac:dyDescent="0.35">
      <c r="A2" s="77"/>
      <c r="B2" s="78" t="s">
        <v>1</v>
      </c>
      <c r="C2" s="79" t="s">
        <v>2</v>
      </c>
      <c r="D2" s="79" t="s">
        <v>8</v>
      </c>
      <c r="E2" s="80" t="s">
        <v>46</v>
      </c>
      <c r="F2" s="79" t="s">
        <v>7</v>
      </c>
      <c r="G2" s="161" t="s">
        <v>5</v>
      </c>
      <c r="H2" s="162"/>
      <c r="I2" s="163"/>
      <c r="J2" s="81" t="s">
        <v>16</v>
      </c>
      <c r="K2" s="81" t="s">
        <v>41</v>
      </c>
      <c r="L2" s="82" t="s">
        <v>42</v>
      </c>
      <c r="M2" s="82" t="s">
        <v>43</v>
      </c>
      <c r="N2" s="83" t="s">
        <v>6</v>
      </c>
    </row>
    <row r="3" spans="1:14" x14ac:dyDescent="0.3">
      <c r="A3" s="84">
        <v>1</v>
      </c>
      <c r="B3" s="110" t="s">
        <v>73</v>
      </c>
      <c r="C3" s="85">
        <v>4</v>
      </c>
      <c r="D3" s="85">
        <v>2</v>
      </c>
      <c r="E3" s="85">
        <v>2</v>
      </c>
      <c r="F3" s="85">
        <v>0</v>
      </c>
      <c r="G3" s="86">
        <f>7+3+1+4</f>
        <v>15</v>
      </c>
      <c r="H3" s="87" t="s">
        <v>14</v>
      </c>
      <c r="I3" s="88">
        <f>1+3+1+2</f>
        <v>7</v>
      </c>
      <c r="J3" s="89">
        <f>G3-I3</f>
        <v>8</v>
      </c>
      <c r="K3" s="89">
        <f>12+17+24+17</f>
        <v>70</v>
      </c>
      <c r="L3" s="90">
        <f>K3/C3</f>
        <v>17.5</v>
      </c>
      <c r="M3" s="91">
        <f>G3/K3</f>
        <v>0.21428571428571427</v>
      </c>
      <c r="N3" s="109">
        <f>3*D3+1*E3</f>
        <v>8</v>
      </c>
    </row>
    <row r="4" spans="1:14" x14ac:dyDescent="0.3">
      <c r="A4" s="92">
        <v>2</v>
      </c>
      <c r="B4" s="93" t="s">
        <v>70</v>
      </c>
      <c r="C4" s="94">
        <v>3</v>
      </c>
      <c r="D4" s="94">
        <v>2</v>
      </c>
      <c r="E4" s="94">
        <v>1</v>
      </c>
      <c r="F4" s="94">
        <v>0</v>
      </c>
      <c r="G4" s="95">
        <f>3+1+3</f>
        <v>7</v>
      </c>
      <c r="H4" s="96" t="s">
        <v>14</v>
      </c>
      <c r="I4" s="97">
        <f>1+1+2</f>
        <v>4</v>
      </c>
      <c r="J4" s="98">
        <f>G4-I4</f>
        <v>3</v>
      </c>
      <c r="K4" s="98">
        <f>16+21+14</f>
        <v>51</v>
      </c>
      <c r="L4" s="98">
        <f>K4/C4</f>
        <v>17</v>
      </c>
      <c r="M4" s="99">
        <f>G4/K4</f>
        <v>0.13725490196078433</v>
      </c>
      <c r="N4" s="100">
        <f>3*D4+1*E4</f>
        <v>7</v>
      </c>
    </row>
    <row r="5" spans="1:14" x14ac:dyDescent="0.3">
      <c r="A5" s="92">
        <v>3</v>
      </c>
      <c r="B5" s="93" t="s">
        <v>104</v>
      </c>
      <c r="C5" s="94">
        <v>5</v>
      </c>
      <c r="D5" s="94">
        <v>1</v>
      </c>
      <c r="E5" s="94">
        <v>2</v>
      </c>
      <c r="F5" s="94">
        <v>2</v>
      </c>
      <c r="G5" s="95">
        <f>2+3+4+4+2</f>
        <v>15</v>
      </c>
      <c r="H5" s="96" t="s">
        <v>14</v>
      </c>
      <c r="I5" s="97">
        <f>4+3+4+3+3</f>
        <v>17</v>
      </c>
      <c r="J5" s="98">
        <f>G5-I5</f>
        <v>-2</v>
      </c>
      <c r="K5" s="98">
        <f>12+12+23+22+12</f>
        <v>81</v>
      </c>
      <c r="L5" s="98">
        <f>K5/C5</f>
        <v>16.2</v>
      </c>
      <c r="M5" s="99">
        <f>G5/K5</f>
        <v>0.18518518518518517</v>
      </c>
      <c r="N5" s="100">
        <f>3*D5+1*E5</f>
        <v>5</v>
      </c>
    </row>
    <row r="6" spans="1:14" x14ac:dyDescent="0.3">
      <c r="A6" s="92">
        <v>4</v>
      </c>
      <c r="B6" s="181" t="s">
        <v>72</v>
      </c>
      <c r="C6" s="94">
        <v>4</v>
      </c>
      <c r="D6" s="94">
        <v>1</v>
      </c>
      <c r="E6" s="94">
        <v>1</v>
      </c>
      <c r="F6" s="94">
        <v>2</v>
      </c>
      <c r="G6" s="95">
        <f>1+4+2+8</f>
        <v>15</v>
      </c>
      <c r="H6" s="96" t="s">
        <v>14</v>
      </c>
      <c r="I6" s="97">
        <f>7+4+4+2</f>
        <v>17</v>
      </c>
      <c r="J6" s="98">
        <f>G6-I6</f>
        <v>-2</v>
      </c>
      <c r="K6" s="98">
        <f>12+26+20+22</f>
        <v>80</v>
      </c>
      <c r="L6" s="98">
        <f>K6/C6</f>
        <v>20</v>
      </c>
      <c r="M6" s="99">
        <f>G6/K6</f>
        <v>0.1875</v>
      </c>
      <c r="N6" s="100">
        <f>3*D6+1*E6</f>
        <v>4</v>
      </c>
    </row>
    <row r="7" spans="1:14" ht="15" thickBot="1" x14ac:dyDescent="0.35">
      <c r="A7" s="101">
        <v>5</v>
      </c>
      <c r="B7" s="182" t="s">
        <v>95</v>
      </c>
      <c r="C7" s="102">
        <v>4</v>
      </c>
      <c r="D7" s="102">
        <f>1</f>
        <v>1</v>
      </c>
      <c r="E7" s="102">
        <v>0</v>
      </c>
      <c r="F7" s="102">
        <v>3</v>
      </c>
      <c r="G7" s="103">
        <f>4+1+3+2</f>
        <v>10</v>
      </c>
      <c r="H7" s="104" t="s">
        <v>14</v>
      </c>
      <c r="I7" s="105">
        <f>2+3+4+8</f>
        <v>17</v>
      </c>
      <c r="J7" s="106">
        <f>G7-I7</f>
        <v>-7</v>
      </c>
      <c r="K7" s="106">
        <f>21+17+26+10</f>
        <v>74</v>
      </c>
      <c r="L7" s="106">
        <f>K7/C7</f>
        <v>18.5</v>
      </c>
      <c r="M7" s="107">
        <f>G7/K7</f>
        <v>0.13513513513513514</v>
      </c>
      <c r="N7" s="108">
        <f>3*D7+1*E7</f>
        <v>3</v>
      </c>
    </row>
  </sheetData>
  <autoFilter ref="B2:N7">
    <sortState ref="B3:N7">
      <sortCondition descending="1" ref="N2:N7"/>
    </sortState>
  </autoFilter>
  <mergeCells count="1">
    <mergeCell ref="G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workbookViewId="0">
      <pane ySplit="3" topLeftCell="A4" activePane="bottomLeft" state="frozen"/>
      <selection pane="bottomLeft" activeCell="N13" sqref="N13"/>
    </sheetView>
  </sheetViews>
  <sheetFormatPr defaultColWidth="9.109375" defaultRowHeight="14.4" x14ac:dyDescent="0.3"/>
  <cols>
    <col min="1" max="1" width="4.109375" style="20" customWidth="1"/>
    <col min="2" max="2" width="13.109375" style="3" customWidth="1"/>
    <col min="3" max="3" width="17.21875" style="3" customWidth="1"/>
    <col min="4" max="4" width="6.109375" style="3" customWidth="1"/>
    <col min="5" max="5" width="4.44140625" style="3" customWidth="1"/>
    <col min="6" max="6" width="8.6640625" style="22" customWidth="1"/>
    <col min="7" max="7" width="4.5546875" style="3" customWidth="1"/>
    <col min="8" max="8" width="4.44140625" style="3" customWidth="1"/>
    <col min="9" max="9" width="4.5546875" style="3" customWidth="1"/>
    <col min="10" max="15" width="9.109375" style="3"/>
    <col min="16" max="16" width="10" style="3" bestFit="1" customWidth="1"/>
    <col min="17" max="16384" width="9.109375" style="3"/>
  </cols>
  <sheetData>
    <row r="1" spans="1:11" ht="29.4" thickBot="1" x14ac:dyDescent="0.6">
      <c r="A1" s="164" t="s">
        <v>38</v>
      </c>
      <c r="B1" s="165"/>
      <c r="C1" s="165"/>
      <c r="D1" s="1"/>
      <c r="E1" s="1"/>
      <c r="G1" s="1"/>
      <c r="H1" s="1"/>
    </row>
    <row r="2" spans="1:11" ht="33" customHeight="1" thickBot="1" x14ac:dyDescent="0.35">
      <c r="A2" s="23"/>
      <c r="B2" s="62" t="s">
        <v>11</v>
      </c>
      <c r="C2" s="63" t="s">
        <v>1</v>
      </c>
      <c r="D2" s="63" t="s">
        <v>2</v>
      </c>
      <c r="E2" s="63" t="s">
        <v>4</v>
      </c>
      <c r="F2" s="63" t="s">
        <v>13</v>
      </c>
      <c r="G2" s="63" t="s">
        <v>3</v>
      </c>
      <c r="H2" s="63" t="s">
        <v>39</v>
      </c>
      <c r="I2" s="64" t="s">
        <v>6</v>
      </c>
    </row>
    <row r="3" spans="1:11" ht="15" customHeight="1" x14ac:dyDescent="0.3">
      <c r="A3" s="118">
        <v>1</v>
      </c>
      <c r="B3" s="113" t="s">
        <v>21</v>
      </c>
      <c r="C3" s="111" t="s">
        <v>104</v>
      </c>
      <c r="D3" s="50">
        <v>5</v>
      </c>
      <c r="E3" s="50"/>
      <c r="F3" s="51">
        <f>2+3+3+0+2</f>
        <v>10</v>
      </c>
      <c r="G3" s="61">
        <f>2+3+0+3+1</f>
        <v>9</v>
      </c>
      <c r="H3" s="52">
        <f>0+0+2+0</f>
        <v>2</v>
      </c>
      <c r="I3" s="53">
        <f>G3+H3</f>
        <v>11</v>
      </c>
      <c r="K3" s="22"/>
    </row>
    <row r="4" spans="1:11" ht="15" customHeight="1" x14ac:dyDescent="0.3">
      <c r="A4" s="119">
        <v>2</v>
      </c>
      <c r="B4" s="114" t="s">
        <v>22</v>
      </c>
      <c r="C4" s="17" t="s">
        <v>73</v>
      </c>
      <c r="D4" s="12">
        <v>4</v>
      </c>
      <c r="E4" s="12"/>
      <c r="F4" s="24">
        <f>3+2</f>
        <v>5</v>
      </c>
      <c r="G4" s="33">
        <f>5+3+0+1</f>
        <v>9</v>
      </c>
      <c r="H4" s="31">
        <f>1+0+1</f>
        <v>2</v>
      </c>
      <c r="I4" s="30">
        <f>G4+H4</f>
        <v>11</v>
      </c>
    </row>
    <row r="5" spans="1:11" ht="15" customHeight="1" x14ac:dyDescent="0.3">
      <c r="A5" s="119">
        <v>3</v>
      </c>
      <c r="B5" s="114" t="s">
        <v>79</v>
      </c>
      <c r="C5" s="17" t="s">
        <v>72</v>
      </c>
      <c r="D5" s="12">
        <v>4</v>
      </c>
      <c r="E5" s="12"/>
      <c r="F5" s="24">
        <f>0+0+3+3</f>
        <v>6</v>
      </c>
      <c r="G5" s="33">
        <f>0+1+1+4</f>
        <v>6</v>
      </c>
      <c r="H5" s="31">
        <f>0+0+1+1</f>
        <v>2</v>
      </c>
      <c r="I5" s="30">
        <f>G5+H5</f>
        <v>8</v>
      </c>
    </row>
    <row r="6" spans="1:11" ht="15" customHeight="1" x14ac:dyDescent="0.3">
      <c r="A6" s="119">
        <v>4</v>
      </c>
      <c r="B6" s="114" t="s">
        <v>74</v>
      </c>
      <c r="C6" s="12" t="s">
        <v>72</v>
      </c>
      <c r="D6" s="122">
        <v>3</v>
      </c>
      <c r="E6" s="12"/>
      <c r="F6" s="24">
        <f>0+3+2</f>
        <v>5</v>
      </c>
      <c r="G6" s="33">
        <f>0+2+2</f>
        <v>4</v>
      </c>
      <c r="H6" s="31">
        <f>1+1+2</f>
        <v>4</v>
      </c>
      <c r="I6" s="30">
        <f>G6+H6</f>
        <v>8</v>
      </c>
    </row>
    <row r="7" spans="1:11" ht="15" customHeight="1" x14ac:dyDescent="0.3">
      <c r="A7" s="119">
        <v>5</v>
      </c>
      <c r="B7" s="114" t="s">
        <v>28</v>
      </c>
      <c r="C7" s="17" t="s">
        <v>95</v>
      </c>
      <c r="D7" s="122">
        <v>3</v>
      </c>
      <c r="E7" s="12"/>
      <c r="F7" s="24">
        <f>3+0+2</f>
        <v>5</v>
      </c>
      <c r="G7" s="33">
        <f>2+1+2</f>
        <v>5</v>
      </c>
      <c r="H7" s="31">
        <f>1</f>
        <v>1</v>
      </c>
      <c r="I7" s="30">
        <f>G7+H7</f>
        <v>6</v>
      </c>
    </row>
    <row r="8" spans="1:11" ht="15" customHeight="1" x14ac:dyDescent="0.3">
      <c r="A8" s="119">
        <v>6</v>
      </c>
      <c r="B8" s="114" t="s">
        <v>29</v>
      </c>
      <c r="C8" s="17" t="s">
        <v>104</v>
      </c>
      <c r="D8" s="12">
        <v>5</v>
      </c>
      <c r="E8" s="12">
        <f>2</f>
        <v>2</v>
      </c>
      <c r="F8" s="24"/>
      <c r="G8" s="33">
        <f>0+0+1+1+1</f>
        <v>3</v>
      </c>
      <c r="H8" s="31">
        <f>0+1+1+1</f>
        <v>3</v>
      </c>
      <c r="I8" s="30">
        <f>G8+H8</f>
        <v>6</v>
      </c>
    </row>
    <row r="9" spans="1:11" ht="15" customHeight="1" x14ac:dyDescent="0.3">
      <c r="A9" s="119">
        <v>7</v>
      </c>
      <c r="B9" s="114" t="s">
        <v>34</v>
      </c>
      <c r="C9" s="12" t="s">
        <v>73</v>
      </c>
      <c r="D9" s="12">
        <v>4</v>
      </c>
      <c r="E9" s="12"/>
      <c r="F9" s="24">
        <f>2+0+1+1</f>
        <v>4</v>
      </c>
      <c r="G9" s="33">
        <f>2+0+1</f>
        <v>3</v>
      </c>
      <c r="H9" s="31">
        <f>0+1+0+2</f>
        <v>3</v>
      </c>
      <c r="I9" s="30">
        <f>G9+H9</f>
        <v>6</v>
      </c>
    </row>
    <row r="10" spans="1:11" ht="15" customHeight="1" x14ac:dyDescent="0.3">
      <c r="A10" s="119">
        <v>8</v>
      </c>
      <c r="B10" s="114" t="s">
        <v>52</v>
      </c>
      <c r="C10" s="17" t="s">
        <v>72</v>
      </c>
      <c r="D10" s="12">
        <v>4</v>
      </c>
      <c r="E10" s="12"/>
      <c r="F10" s="24"/>
      <c r="G10" s="33">
        <f>0+1+0+1</f>
        <v>2</v>
      </c>
      <c r="H10" s="31">
        <f>0+0+1+2</f>
        <v>3</v>
      </c>
      <c r="I10" s="30">
        <f>G10+H10</f>
        <v>5</v>
      </c>
    </row>
    <row r="11" spans="1:11" ht="15" customHeight="1" x14ac:dyDescent="0.3">
      <c r="A11" s="119">
        <v>9</v>
      </c>
      <c r="B11" s="115" t="s">
        <v>87</v>
      </c>
      <c r="C11" s="17" t="s">
        <v>104</v>
      </c>
      <c r="D11" s="122">
        <v>5</v>
      </c>
      <c r="E11" s="12"/>
      <c r="F11" s="24">
        <f>0+0+2</f>
        <v>2</v>
      </c>
      <c r="G11" s="33">
        <f>0+0+3</f>
        <v>3</v>
      </c>
      <c r="H11" s="31">
        <f>0</f>
        <v>0</v>
      </c>
      <c r="I11" s="30">
        <f>G11+H11</f>
        <v>3</v>
      </c>
    </row>
    <row r="12" spans="1:11" ht="15" customHeight="1" x14ac:dyDescent="0.3">
      <c r="A12" s="119">
        <v>10</v>
      </c>
      <c r="B12" s="115" t="s">
        <v>51</v>
      </c>
      <c r="C12" s="17" t="s">
        <v>72</v>
      </c>
      <c r="D12" s="12">
        <v>4</v>
      </c>
      <c r="E12" s="12"/>
      <c r="F12" s="24"/>
      <c r="G12" s="33">
        <f>0+0+1+1</f>
        <v>2</v>
      </c>
      <c r="H12" s="31">
        <f>0+0+0+1</f>
        <v>1</v>
      </c>
      <c r="I12" s="30">
        <f>G12+H12</f>
        <v>3</v>
      </c>
    </row>
    <row r="13" spans="1:11" ht="15" customHeight="1" x14ac:dyDescent="0.3">
      <c r="A13" s="119">
        <v>11</v>
      </c>
      <c r="B13" s="116" t="s">
        <v>19</v>
      </c>
      <c r="C13" s="17" t="s">
        <v>70</v>
      </c>
      <c r="D13" s="12">
        <v>3</v>
      </c>
      <c r="E13" s="12"/>
      <c r="F13" s="24">
        <f>0+2+3</f>
        <v>5</v>
      </c>
      <c r="G13" s="33">
        <f>0+0+2</f>
        <v>2</v>
      </c>
      <c r="H13" s="31">
        <f>1</f>
        <v>1</v>
      </c>
      <c r="I13" s="30">
        <f>G13+H13</f>
        <v>3</v>
      </c>
    </row>
    <row r="14" spans="1:11" x14ac:dyDescent="0.3">
      <c r="A14" s="119">
        <v>12</v>
      </c>
      <c r="B14" s="116" t="s">
        <v>82</v>
      </c>
      <c r="C14" s="17" t="s">
        <v>73</v>
      </c>
      <c r="D14" s="122">
        <v>4</v>
      </c>
      <c r="E14" s="12"/>
      <c r="F14" s="24">
        <f>0+0+0+2</f>
        <v>2</v>
      </c>
      <c r="G14" s="33">
        <f>0+0+0+1</f>
        <v>1</v>
      </c>
      <c r="H14" s="31">
        <f>1+0+0+1</f>
        <v>2</v>
      </c>
      <c r="I14" s="30">
        <f>G14+H14</f>
        <v>3</v>
      </c>
    </row>
    <row r="15" spans="1:11" x14ac:dyDescent="0.3">
      <c r="A15" s="119">
        <v>13</v>
      </c>
      <c r="B15" s="116" t="s">
        <v>84</v>
      </c>
      <c r="C15" s="17" t="s">
        <v>95</v>
      </c>
      <c r="D15" s="122">
        <v>4</v>
      </c>
      <c r="E15" s="12"/>
      <c r="F15" s="24">
        <f>0+1+1</f>
        <v>2</v>
      </c>
      <c r="G15" s="33">
        <f>0</f>
        <v>0</v>
      </c>
      <c r="H15" s="31">
        <f>0+0+2+1</f>
        <v>3</v>
      </c>
      <c r="I15" s="30">
        <f>G15+H15</f>
        <v>3</v>
      </c>
    </row>
    <row r="16" spans="1:11" ht="15" customHeight="1" x14ac:dyDescent="0.3">
      <c r="A16" s="119">
        <v>14</v>
      </c>
      <c r="B16" s="116" t="s">
        <v>35</v>
      </c>
      <c r="C16" s="17" t="s">
        <v>70</v>
      </c>
      <c r="D16" s="122">
        <v>3</v>
      </c>
      <c r="E16" s="12"/>
      <c r="F16" s="24"/>
      <c r="G16" s="33">
        <f>0</f>
        <v>0</v>
      </c>
      <c r="H16" s="31">
        <f>1+1+1</f>
        <v>3</v>
      </c>
      <c r="I16" s="30">
        <f>G16+H16</f>
        <v>3</v>
      </c>
    </row>
    <row r="17" spans="1:9" ht="15" customHeight="1" x14ac:dyDescent="0.3">
      <c r="A17" s="119">
        <v>15</v>
      </c>
      <c r="B17" s="116" t="s">
        <v>77</v>
      </c>
      <c r="C17" s="17" t="s">
        <v>70</v>
      </c>
      <c r="D17" s="12">
        <v>3</v>
      </c>
      <c r="E17" s="12"/>
      <c r="F17" s="24">
        <f>3</f>
        <v>3</v>
      </c>
      <c r="G17" s="33">
        <f>2</f>
        <v>2</v>
      </c>
      <c r="H17" s="31">
        <f>0</f>
        <v>0</v>
      </c>
      <c r="I17" s="30">
        <f>G17+H17</f>
        <v>2</v>
      </c>
    </row>
    <row r="18" spans="1:9" ht="15" customHeight="1" x14ac:dyDescent="0.3">
      <c r="A18" s="119">
        <v>16</v>
      </c>
      <c r="B18" s="116" t="s">
        <v>33</v>
      </c>
      <c r="C18" s="17" t="s">
        <v>95</v>
      </c>
      <c r="D18" s="12">
        <v>4</v>
      </c>
      <c r="E18" s="12">
        <f>0+0+0+2</f>
        <v>2</v>
      </c>
      <c r="F18" s="24"/>
      <c r="G18" s="33">
        <f>1+0+0+1</f>
        <v>2</v>
      </c>
      <c r="H18" s="31">
        <f>0</f>
        <v>0</v>
      </c>
      <c r="I18" s="30">
        <f>G18+H18</f>
        <v>2</v>
      </c>
    </row>
    <row r="19" spans="1:9" ht="15" customHeight="1" x14ac:dyDescent="0.3">
      <c r="A19" s="119">
        <v>17</v>
      </c>
      <c r="B19" s="116" t="s">
        <v>60</v>
      </c>
      <c r="C19" s="17" t="s">
        <v>95</v>
      </c>
      <c r="D19" s="112">
        <v>4</v>
      </c>
      <c r="E19" s="12"/>
      <c r="F19" s="24"/>
      <c r="G19" s="33">
        <f>1+0+1</f>
        <v>2</v>
      </c>
      <c r="H19" s="31">
        <f>0</f>
        <v>0</v>
      </c>
      <c r="I19" s="30">
        <f>G19+H19</f>
        <v>2</v>
      </c>
    </row>
    <row r="20" spans="1:9" x14ac:dyDescent="0.3">
      <c r="A20" s="119">
        <v>18</v>
      </c>
      <c r="B20" s="116" t="s">
        <v>85</v>
      </c>
      <c r="C20" s="17" t="s">
        <v>95</v>
      </c>
      <c r="D20" s="12">
        <v>4</v>
      </c>
      <c r="E20" s="12"/>
      <c r="F20" s="24">
        <f>0+0+0+1</f>
        <v>1</v>
      </c>
      <c r="G20" s="33">
        <f>0+0+0+1</f>
        <v>1</v>
      </c>
      <c r="H20" s="31">
        <f>1</f>
        <v>1</v>
      </c>
      <c r="I20" s="30">
        <f>G20+H20</f>
        <v>2</v>
      </c>
    </row>
    <row r="21" spans="1:9" ht="15" customHeight="1" x14ac:dyDescent="0.3">
      <c r="A21" s="119">
        <v>19</v>
      </c>
      <c r="B21" s="120" t="s">
        <v>81</v>
      </c>
      <c r="C21" s="17" t="s">
        <v>73</v>
      </c>
      <c r="D21" s="12">
        <v>3</v>
      </c>
      <c r="E21" s="12"/>
      <c r="F21" s="24"/>
      <c r="G21" s="33">
        <f>0+0+0+1</f>
        <v>1</v>
      </c>
      <c r="H21" s="31">
        <f>0</f>
        <v>0</v>
      </c>
      <c r="I21" s="30">
        <f>G21+H21</f>
        <v>1</v>
      </c>
    </row>
    <row r="22" spans="1:9" ht="15" customHeight="1" x14ac:dyDescent="0.3">
      <c r="A22" s="119">
        <v>20</v>
      </c>
      <c r="B22" s="116" t="s">
        <v>76</v>
      </c>
      <c r="C22" s="17" t="s">
        <v>70</v>
      </c>
      <c r="D22" s="12">
        <v>2</v>
      </c>
      <c r="E22" s="12"/>
      <c r="F22" s="24">
        <f>2</f>
        <v>2</v>
      </c>
      <c r="G22" s="33">
        <f>1</f>
        <v>1</v>
      </c>
      <c r="H22" s="31">
        <f>0</f>
        <v>0</v>
      </c>
      <c r="I22" s="30">
        <f>G22+H22</f>
        <v>1</v>
      </c>
    </row>
    <row r="23" spans="1:9" ht="15" customHeight="1" x14ac:dyDescent="0.3">
      <c r="A23" s="119">
        <v>21</v>
      </c>
      <c r="B23" s="116" t="s">
        <v>30</v>
      </c>
      <c r="C23" s="17" t="s">
        <v>70</v>
      </c>
      <c r="D23" s="12">
        <v>3</v>
      </c>
      <c r="E23" s="12"/>
      <c r="F23" s="24"/>
      <c r="G23" s="33">
        <f>0+1</f>
        <v>1</v>
      </c>
      <c r="H23" s="31">
        <f>0</f>
        <v>0</v>
      </c>
      <c r="I23" s="30">
        <f>G23+H23</f>
        <v>1</v>
      </c>
    </row>
    <row r="24" spans="1:9" ht="15" customHeight="1" x14ac:dyDescent="0.3">
      <c r="A24" s="119">
        <v>22</v>
      </c>
      <c r="B24" s="116" t="s">
        <v>36</v>
      </c>
      <c r="C24" s="17" t="s">
        <v>73</v>
      </c>
      <c r="D24" s="12">
        <v>3</v>
      </c>
      <c r="E24" s="12"/>
      <c r="F24" s="24"/>
      <c r="G24" s="33">
        <f>0+0+1</f>
        <v>1</v>
      </c>
      <c r="H24" s="31">
        <f>0</f>
        <v>0</v>
      </c>
      <c r="I24" s="30">
        <f>G24+H24</f>
        <v>1</v>
      </c>
    </row>
    <row r="25" spans="1:9" ht="15" customHeight="1" x14ac:dyDescent="0.3">
      <c r="A25" s="119">
        <v>23</v>
      </c>
      <c r="B25" s="116" t="s">
        <v>50</v>
      </c>
      <c r="C25" s="17" t="s">
        <v>72</v>
      </c>
      <c r="D25" s="122">
        <v>3</v>
      </c>
      <c r="E25" s="12">
        <f>0+2</f>
        <v>2</v>
      </c>
      <c r="F25" s="24">
        <f>1+1</f>
        <v>2</v>
      </c>
      <c r="G25" s="33">
        <f>1</f>
        <v>1</v>
      </c>
      <c r="H25" s="31">
        <f>0</f>
        <v>0</v>
      </c>
      <c r="I25" s="30">
        <f>G25+H25</f>
        <v>1</v>
      </c>
    </row>
    <row r="26" spans="1:9" ht="15" customHeight="1" x14ac:dyDescent="0.3">
      <c r="A26" s="119">
        <v>24</v>
      </c>
      <c r="B26" s="116" t="s">
        <v>53</v>
      </c>
      <c r="C26" s="17" t="s">
        <v>104</v>
      </c>
      <c r="D26" s="122">
        <v>5</v>
      </c>
      <c r="E26" s="12"/>
      <c r="F26" s="24">
        <f>1+1+0+0+1</f>
        <v>3</v>
      </c>
      <c r="G26" s="33">
        <f>0</f>
        <v>0</v>
      </c>
      <c r="H26" s="31">
        <f>0+0+0+1</f>
        <v>1</v>
      </c>
      <c r="I26" s="30">
        <f>G26+H26</f>
        <v>1</v>
      </c>
    </row>
    <row r="27" spans="1:9" ht="15" customHeight="1" x14ac:dyDescent="0.3">
      <c r="A27" s="119">
        <v>25</v>
      </c>
      <c r="B27" s="116" t="s">
        <v>56</v>
      </c>
      <c r="C27" s="17" t="s">
        <v>70</v>
      </c>
      <c r="D27" s="122">
        <v>1</v>
      </c>
      <c r="E27" s="12"/>
      <c r="F27" s="24"/>
      <c r="G27" s="33">
        <f>0</f>
        <v>0</v>
      </c>
      <c r="H27" s="31">
        <f>1</f>
        <v>1</v>
      </c>
      <c r="I27" s="30">
        <f>G27+H27</f>
        <v>1</v>
      </c>
    </row>
    <row r="28" spans="1:9" ht="15" customHeight="1" x14ac:dyDescent="0.3">
      <c r="A28" s="119">
        <v>26</v>
      </c>
      <c r="B28" s="116" t="s">
        <v>83</v>
      </c>
      <c r="C28" s="17" t="s">
        <v>73</v>
      </c>
      <c r="D28" s="12">
        <v>4</v>
      </c>
      <c r="E28" s="12"/>
      <c r="F28" s="24"/>
      <c r="G28" s="33">
        <f>0</f>
        <v>0</v>
      </c>
      <c r="H28" s="31">
        <f>0+0+0+1</f>
        <v>1</v>
      </c>
      <c r="I28" s="30">
        <f>G28+H28</f>
        <v>1</v>
      </c>
    </row>
    <row r="29" spans="1:9" ht="15" customHeight="1" x14ac:dyDescent="0.3">
      <c r="A29" s="119">
        <v>27</v>
      </c>
      <c r="B29" s="116" t="s">
        <v>18</v>
      </c>
      <c r="C29" s="17" t="s">
        <v>104</v>
      </c>
      <c r="D29" s="122">
        <v>5</v>
      </c>
      <c r="E29" s="12">
        <f>0+2</f>
        <v>2</v>
      </c>
      <c r="F29" s="24"/>
      <c r="G29" s="33">
        <f>0</f>
        <v>0</v>
      </c>
      <c r="H29" s="31">
        <f>1</f>
        <v>1</v>
      </c>
      <c r="I29" s="30">
        <f>G29+H29</f>
        <v>1</v>
      </c>
    </row>
    <row r="30" spans="1:9" ht="15" customHeight="1" x14ac:dyDescent="0.3">
      <c r="A30" s="119">
        <v>28</v>
      </c>
      <c r="B30" s="116" t="s">
        <v>47</v>
      </c>
      <c r="C30" s="17" t="s">
        <v>95</v>
      </c>
      <c r="D30" s="12">
        <v>3</v>
      </c>
      <c r="E30" s="12"/>
      <c r="F30" s="24"/>
      <c r="G30" s="33">
        <f>0</f>
        <v>0</v>
      </c>
      <c r="H30" s="31">
        <f>1</f>
        <v>1</v>
      </c>
      <c r="I30" s="30">
        <f>G30+H30</f>
        <v>1</v>
      </c>
    </row>
    <row r="31" spans="1:9" ht="15" customHeight="1" x14ac:dyDescent="0.3">
      <c r="A31" s="119">
        <v>29</v>
      </c>
      <c r="B31" s="116" t="s">
        <v>23</v>
      </c>
      <c r="C31" s="17" t="s">
        <v>73</v>
      </c>
      <c r="D31" s="12">
        <v>4</v>
      </c>
      <c r="E31" s="12"/>
      <c r="F31" s="24"/>
      <c r="G31" s="33">
        <f>0</f>
        <v>0</v>
      </c>
      <c r="H31" s="31">
        <f>1</f>
        <v>1</v>
      </c>
      <c r="I31" s="30">
        <f>G31+H31</f>
        <v>1</v>
      </c>
    </row>
    <row r="32" spans="1:9" ht="15" customHeight="1" x14ac:dyDescent="0.3">
      <c r="A32" s="119">
        <v>30</v>
      </c>
      <c r="B32" s="116" t="s">
        <v>49</v>
      </c>
      <c r="C32" s="17" t="s">
        <v>104</v>
      </c>
      <c r="D32" s="12">
        <v>4</v>
      </c>
      <c r="E32" s="12">
        <f>0+0+0+2</f>
        <v>2</v>
      </c>
      <c r="F32" s="24"/>
      <c r="G32" s="33">
        <f>0</f>
        <v>0</v>
      </c>
      <c r="H32" s="31">
        <f>0</f>
        <v>0</v>
      </c>
      <c r="I32" s="30">
        <f>G32+H32</f>
        <v>0</v>
      </c>
    </row>
    <row r="33" spans="1:9" ht="15" customHeight="1" x14ac:dyDescent="0.3">
      <c r="A33" s="119">
        <v>31</v>
      </c>
      <c r="B33" s="116" t="s">
        <v>78</v>
      </c>
      <c r="C33" s="17" t="s">
        <v>72</v>
      </c>
      <c r="D33" s="12">
        <v>2</v>
      </c>
      <c r="E33" s="12"/>
      <c r="F33" s="24"/>
      <c r="G33" s="33">
        <f>0</f>
        <v>0</v>
      </c>
      <c r="H33" s="31">
        <f>0</f>
        <v>0</v>
      </c>
      <c r="I33" s="30">
        <f>G33+H33</f>
        <v>0</v>
      </c>
    </row>
    <row r="34" spans="1:9" ht="15" customHeight="1" x14ac:dyDescent="0.3">
      <c r="A34" s="119">
        <v>32</v>
      </c>
      <c r="B34" s="116" t="s">
        <v>32</v>
      </c>
      <c r="C34" s="17" t="s">
        <v>72</v>
      </c>
      <c r="D34" s="12">
        <v>4</v>
      </c>
      <c r="E34" s="12"/>
      <c r="F34" s="24"/>
      <c r="G34" s="33">
        <f>0</f>
        <v>0</v>
      </c>
      <c r="H34" s="31">
        <f>0</f>
        <v>0</v>
      </c>
      <c r="I34" s="30">
        <f>G34+H34</f>
        <v>0</v>
      </c>
    </row>
    <row r="35" spans="1:9" ht="15" customHeight="1" x14ac:dyDescent="0.3">
      <c r="A35" s="119">
        <v>33</v>
      </c>
      <c r="B35" s="116" t="s">
        <v>54</v>
      </c>
      <c r="C35" s="17" t="s">
        <v>72</v>
      </c>
      <c r="D35" s="12">
        <v>3</v>
      </c>
      <c r="E35" s="12"/>
      <c r="F35" s="24"/>
      <c r="G35" s="33">
        <f>0</f>
        <v>0</v>
      </c>
      <c r="H35" s="31">
        <f>0</f>
        <v>0</v>
      </c>
      <c r="I35" s="30">
        <f>G35+H35</f>
        <v>0</v>
      </c>
    </row>
    <row r="36" spans="1:9" ht="15" customHeight="1" x14ac:dyDescent="0.3">
      <c r="A36" s="119">
        <v>34</v>
      </c>
      <c r="B36" s="116" t="s">
        <v>86</v>
      </c>
      <c r="C36" s="17" t="s">
        <v>104</v>
      </c>
      <c r="D36" s="122">
        <v>3</v>
      </c>
      <c r="E36" s="12"/>
      <c r="F36" s="24"/>
      <c r="G36" s="33">
        <f>0</f>
        <v>0</v>
      </c>
      <c r="H36" s="31">
        <f>0</f>
        <v>0</v>
      </c>
      <c r="I36" s="30">
        <f>G36+H36</f>
        <v>0</v>
      </c>
    </row>
    <row r="37" spans="1:9" ht="15" customHeight="1" x14ac:dyDescent="0.3">
      <c r="A37" s="119">
        <v>35</v>
      </c>
      <c r="B37" s="116" t="s">
        <v>27</v>
      </c>
      <c r="C37" s="12" t="s">
        <v>73</v>
      </c>
      <c r="D37" s="12">
        <v>4</v>
      </c>
      <c r="E37" s="12"/>
      <c r="F37" s="24">
        <f>0+0+3</f>
        <v>3</v>
      </c>
      <c r="G37" s="33">
        <f>0</f>
        <v>0</v>
      </c>
      <c r="H37" s="31">
        <f>0</f>
        <v>0</v>
      </c>
      <c r="I37" s="30">
        <f>G37+H37</f>
        <v>0</v>
      </c>
    </row>
    <row r="38" spans="1:9" ht="15" customHeight="1" x14ac:dyDescent="0.3">
      <c r="A38" s="119">
        <v>36</v>
      </c>
      <c r="B38" s="116" t="s">
        <v>58</v>
      </c>
      <c r="C38" s="17" t="s">
        <v>104</v>
      </c>
      <c r="D38" s="12">
        <v>2</v>
      </c>
      <c r="E38" s="12"/>
      <c r="F38" s="24"/>
      <c r="G38" s="33">
        <f>0</f>
        <v>0</v>
      </c>
      <c r="H38" s="31">
        <f>0</f>
        <v>0</v>
      </c>
      <c r="I38" s="30">
        <f>G38+H38</f>
        <v>0</v>
      </c>
    </row>
    <row r="39" spans="1:9" ht="15" customHeight="1" x14ac:dyDescent="0.3">
      <c r="A39" s="119">
        <v>37</v>
      </c>
      <c r="B39" s="116" t="s">
        <v>59</v>
      </c>
      <c r="C39" s="17" t="s">
        <v>95</v>
      </c>
      <c r="D39" s="12">
        <v>4</v>
      </c>
      <c r="E39" s="12"/>
      <c r="F39" s="24"/>
      <c r="G39" s="33">
        <f>0</f>
        <v>0</v>
      </c>
      <c r="H39" s="31">
        <f>0</f>
        <v>0</v>
      </c>
      <c r="I39" s="30">
        <f>G39+H39</f>
        <v>0</v>
      </c>
    </row>
    <row r="40" spans="1:9" ht="15" customHeight="1" x14ac:dyDescent="0.3">
      <c r="A40" s="119">
        <v>38</v>
      </c>
      <c r="B40" s="116" t="s">
        <v>80</v>
      </c>
      <c r="C40" s="17" t="s">
        <v>72</v>
      </c>
      <c r="D40" s="122">
        <v>1</v>
      </c>
      <c r="E40" s="12"/>
      <c r="F40" s="24"/>
      <c r="G40" s="33">
        <f>0</f>
        <v>0</v>
      </c>
      <c r="H40" s="31">
        <f>0</f>
        <v>0</v>
      </c>
      <c r="I40" s="30">
        <f>G40+H40</f>
        <v>0</v>
      </c>
    </row>
    <row r="41" spans="1:9" ht="15" customHeight="1" x14ac:dyDescent="0.3">
      <c r="A41" s="119">
        <v>39</v>
      </c>
      <c r="B41" s="116" t="s">
        <v>55</v>
      </c>
      <c r="C41" s="17" t="s">
        <v>70</v>
      </c>
      <c r="D41" s="12">
        <v>3</v>
      </c>
      <c r="E41" s="12"/>
      <c r="F41" s="24"/>
      <c r="G41" s="33">
        <f>0</f>
        <v>0</v>
      </c>
      <c r="H41" s="31">
        <f>0</f>
        <v>0</v>
      </c>
      <c r="I41" s="30">
        <f>G41+H41</f>
        <v>0</v>
      </c>
    </row>
    <row r="42" spans="1:9" ht="15" customHeight="1" x14ac:dyDescent="0.3">
      <c r="A42" s="119">
        <v>40</v>
      </c>
      <c r="B42" s="116" t="s">
        <v>61</v>
      </c>
      <c r="C42" s="17" t="s">
        <v>95</v>
      </c>
      <c r="D42" s="12">
        <v>3</v>
      </c>
      <c r="E42" s="12"/>
      <c r="F42" s="24"/>
      <c r="G42" s="33">
        <f>0</f>
        <v>0</v>
      </c>
      <c r="H42" s="31">
        <f>0</f>
        <v>0</v>
      </c>
      <c r="I42" s="30">
        <f>G42+H42</f>
        <v>0</v>
      </c>
    </row>
    <row r="43" spans="1:9" ht="15" customHeight="1" x14ac:dyDescent="0.3">
      <c r="A43" s="119">
        <v>41</v>
      </c>
      <c r="B43" s="116" t="s">
        <v>31</v>
      </c>
      <c r="C43" s="17" t="s">
        <v>95</v>
      </c>
      <c r="D43" s="12">
        <v>3</v>
      </c>
      <c r="E43" s="12"/>
      <c r="F43" s="24"/>
      <c r="G43" s="33">
        <f>0</f>
        <v>0</v>
      </c>
      <c r="H43" s="31">
        <f>0</f>
        <v>0</v>
      </c>
      <c r="I43" s="30">
        <f>G43+H43</f>
        <v>0</v>
      </c>
    </row>
    <row r="44" spans="1:9" ht="15" customHeight="1" x14ac:dyDescent="0.3">
      <c r="A44" s="119">
        <v>42</v>
      </c>
      <c r="B44" s="116" t="s">
        <v>20</v>
      </c>
      <c r="C44" s="17" t="s">
        <v>70</v>
      </c>
      <c r="D44" s="12">
        <v>2</v>
      </c>
      <c r="E44" s="12"/>
      <c r="F44" s="24">
        <f>0+2</f>
        <v>2</v>
      </c>
      <c r="G44" s="33">
        <f>0</f>
        <v>0</v>
      </c>
      <c r="H44" s="31">
        <f>0</f>
        <v>0</v>
      </c>
      <c r="I44" s="30">
        <f>G44+H44</f>
        <v>0</v>
      </c>
    </row>
    <row r="45" spans="1:9" ht="15" customHeight="1" x14ac:dyDescent="0.3">
      <c r="A45" s="119">
        <v>43</v>
      </c>
      <c r="B45" s="116" t="s">
        <v>67</v>
      </c>
      <c r="C45" s="17" t="s">
        <v>95</v>
      </c>
      <c r="D45" s="12">
        <v>4</v>
      </c>
      <c r="E45" s="12"/>
      <c r="F45" s="24"/>
      <c r="G45" s="33">
        <f>0</f>
        <v>0</v>
      </c>
      <c r="H45" s="31">
        <f>0</f>
        <v>0</v>
      </c>
      <c r="I45" s="30">
        <f>G45+H45</f>
        <v>0</v>
      </c>
    </row>
    <row r="46" spans="1:9" x14ac:dyDescent="0.3">
      <c r="A46" s="119">
        <v>44</v>
      </c>
      <c r="B46" s="116" t="s">
        <v>75</v>
      </c>
      <c r="C46" s="17" t="s">
        <v>73</v>
      </c>
      <c r="D46" s="12">
        <v>2</v>
      </c>
      <c r="E46" s="12"/>
      <c r="F46" s="24"/>
      <c r="G46" s="33">
        <f>0</f>
        <v>0</v>
      </c>
      <c r="H46" s="31">
        <f>0</f>
        <v>0</v>
      </c>
      <c r="I46" s="30">
        <f>G46+H46</f>
        <v>0</v>
      </c>
    </row>
    <row r="47" spans="1:9" x14ac:dyDescent="0.3">
      <c r="A47" s="119">
        <v>45</v>
      </c>
      <c r="B47" s="116" t="s">
        <v>48</v>
      </c>
      <c r="C47" s="17" t="s">
        <v>73</v>
      </c>
      <c r="D47" s="12">
        <v>4</v>
      </c>
      <c r="E47" s="12">
        <v>3</v>
      </c>
      <c r="F47" s="24"/>
      <c r="G47" s="33">
        <f>0</f>
        <v>0</v>
      </c>
      <c r="H47" s="31">
        <f>0</f>
        <v>0</v>
      </c>
      <c r="I47" s="30">
        <f>G47+H47</f>
        <v>0</v>
      </c>
    </row>
    <row r="48" spans="1:9" ht="15" customHeight="1" x14ac:dyDescent="0.3">
      <c r="A48" s="119">
        <v>46</v>
      </c>
      <c r="B48" s="116" t="s">
        <v>57</v>
      </c>
      <c r="C48" s="17" t="s">
        <v>70</v>
      </c>
      <c r="D48" s="12">
        <v>3</v>
      </c>
      <c r="E48" s="12"/>
      <c r="F48" s="24"/>
      <c r="G48" s="33">
        <f>0</f>
        <v>0</v>
      </c>
      <c r="H48" s="31">
        <f>0</f>
        <v>0</v>
      </c>
      <c r="I48" s="30">
        <f>G48+H48</f>
        <v>0</v>
      </c>
    </row>
    <row r="49" spans="1:9" ht="15" customHeight="1" x14ac:dyDescent="0.3">
      <c r="A49" s="119">
        <v>47</v>
      </c>
      <c r="B49" s="116" t="s">
        <v>88</v>
      </c>
      <c r="C49" s="17" t="s">
        <v>104</v>
      </c>
      <c r="D49" s="12">
        <v>4</v>
      </c>
      <c r="E49" s="12"/>
      <c r="F49" s="24"/>
      <c r="G49" s="33">
        <f>0</f>
        <v>0</v>
      </c>
      <c r="H49" s="31">
        <f>0</f>
        <v>0</v>
      </c>
      <c r="I49" s="30">
        <f>G49+H49</f>
        <v>0</v>
      </c>
    </row>
    <row r="50" spans="1:9" x14ac:dyDescent="0.3">
      <c r="A50" s="119">
        <v>48</v>
      </c>
      <c r="B50" s="116" t="s">
        <v>66</v>
      </c>
      <c r="C50" s="17" t="s">
        <v>104</v>
      </c>
      <c r="D50" s="12">
        <v>4</v>
      </c>
      <c r="E50" s="12">
        <f>5</f>
        <v>5</v>
      </c>
      <c r="F50" s="24"/>
      <c r="G50" s="33">
        <f>0</f>
        <v>0</v>
      </c>
      <c r="H50" s="31">
        <f>0</f>
        <v>0</v>
      </c>
      <c r="I50" s="30">
        <f>G50+H50</f>
        <v>0</v>
      </c>
    </row>
    <row r="51" spans="1:9" ht="15" customHeight="1" x14ac:dyDescent="0.3">
      <c r="A51" s="119">
        <v>49</v>
      </c>
      <c r="B51" s="116" t="s">
        <v>64</v>
      </c>
      <c r="C51" s="17" t="s">
        <v>72</v>
      </c>
      <c r="D51" s="12">
        <v>4</v>
      </c>
      <c r="E51" s="12"/>
      <c r="F51" s="24"/>
      <c r="G51" s="33">
        <f>0</f>
        <v>0</v>
      </c>
      <c r="H51" s="31">
        <f>0</f>
        <v>0</v>
      </c>
      <c r="I51" s="30">
        <f>G51+H51</f>
        <v>0</v>
      </c>
    </row>
    <row r="52" spans="1:9" ht="15" customHeight="1" x14ac:dyDescent="0.3">
      <c r="A52" s="119">
        <v>50</v>
      </c>
      <c r="B52" s="121"/>
      <c r="C52" s="128"/>
      <c r="D52" s="12"/>
      <c r="E52" s="12"/>
      <c r="F52" s="24"/>
      <c r="G52" s="33"/>
      <c r="H52" s="31"/>
      <c r="I52" s="30">
        <f>G52+H52</f>
        <v>0</v>
      </c>
    </row>
    <row r="53" spans="1:9" ht="15" customHeight="1" thickBot="1" x14ac:dyDescent="0.35">
      <c r="A53" s="46"/>
      <c r="B53" s="117"/>
      <c r="C53" s="36"/>
      <c r="D53" s="19"/>
      <c r="E53" s="19"/>
      <c r="F53" s="25"/>
      <c r="G53" s="34"/>
      <c r="H53" s="32"/>
      <c r="I53" s="28"/>
    </row>
    <row r="54" spans="1:9" ht="15" customHeight="1" x14ac:dyDescent="0.3">
      <c r="A54" s="3"/>
    </row>
    <row r="55" spans="1:9" ht="15" customHeight="1" x14ac:dyDescent="0.3">
      <c r="A55" s="3"/>
    </row>
    <row r="56" spans="1:9" ht="15" customHeight="1" x14ac:dyDescent="0.3">
      <c r="A56" s="3"/>
    </row>
    <row r="57" spans="1:9" ht="15" customHeight="1" x14ac:dyDescent="0.3">
      <c r="A57" s="3"/>
    </row>
    <row r="58" spans="1:9" ht="15" customHeight="1" x14ac:dyDescent="0.3">
      <c r="A58" s="3"/>
    </row>
    <row r="59" spans="1:9" ht="15" customHeight="1" x14ac:dyDescent="0.3">
      <c r="A59" s="3"/>
    </row>
    <row r="60" spans="1:9" ht="15" customHeight="1" x14ac:dyDescent="0.3">
      <c r="A60" s="3"/>
    </row>
    <row r="61" spans="1:9" ht="15" customHeight="1" x14ac:dyDescent="0.3">
      <c r="A61" s="3"/>
    </row>
    <row r="62" spans="1:9" ht="15" customHeight="1" x14ac:dyDescent="0.3">
      <c r="A62" s="3"/>
    </row>
    <row r="63" spans="1:9" ht="15" customHeight="1" x14ac:dyDescent="0.3">
      <c r="A63" s="3"/>
    </row>
    <row r="64" spans="1:9" ht="15" customHeight="1" x14ac:dyDescent="0.3">
      <c r="A64" s="3"/>
    </row>
    <row r="65" ht="15" customHeight="1" x14ac:dyDescent="0.3"/>
    <row r="66" ht="15" customHeight="1" x14ac:dyDescent="0.3"/>
    <row r="67" ht="15" customHeight="1" x14ac:dyDescent="0.3"/>
    <row r="68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</sheetData>
  <autoFilter ref="B2:I53">
    <sortState ref="B3:I53">
      <sortCondition descending="1" ref="I2:I53"/>
    </sortState>
  </autoFilter>
  <sortState ref="A2:I51">
    <sortCondition ref="C3:C50"/>
    <sortCondition ref="B3:B50"/>
    <sortCondition ref="I3:I50"/>
    <sortCondition ref="G3:G50"/>
  </sortState>
  <mergeCells count="1">
    <mergeCell ref="A1:C1"/>
  </mergeCells>
  <pageMargins left="0.75" right="0.75" top="1" bottom="1" header="0.4921259845" footer="0.4921259845"/>
  <pageSetup orientation="landscape" r:id="rId1"/>
  <headerFooter alignWithMargins="0"/>
  <ignoredErrors>
    <ignoredError sqref="H20 H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pane ySplit="3" topLeftCell="A4" activePane="bottomLeft" state="frozen"/>
      <selection pane="bottomLeft" activeCell="J10" sqref="J10"/>
    </sheetView>
  </sheetViews>
  <sheetFormatPr defaultColWidth="9.109375" defaultRowHeight="14.4" x14ac:dyDescent="0.3"/>
  <cols>
    <col min="1" max="1" width="9.33203125" style="20" customWidth="1"/>
    <col min="2" max="2" width="20.44140625" style="3" customWidth="1"/>
    <col min="3" max="3" width="17.21875" style="3" customWidth="1"/>
    <col min="4" max="4" width="7.109375" style="3" customWidth="1"/>
    <col min="5" max="5" width="7.33203125" style="3" customWidth="1"/>
    <col min="6" max="6" width="6.33203125" style="3" customWidth="1"/>
    <col min="7" max="8" width="10.33203125" style="3" customWidth="1"/>
    <col min="9" max="9" width="9.5546875" style="21" customWidth="1"/>
    <col min="10" max="16384" width="9.109375" style="3"/>
  </cols>
  <sheetData>
    <row r="1" spans="1:9" ht="29.4" thickBot="1" x14ac:dyDescent="0.6">
      <c r="A1" s="164" t="s">
        <v>40</v>
      </c>
      <c r="B1" s="165"/>
      <c r="C1" s="165"/>
      <c r="D1" s="1"/>
      <c r="E1" s="1"/>
      <c r="F1" s="1"/>
      <c r="G1" s="1"/>
      <c r="H1" s="1"/>
      <c r="I1" s="2"/>
    </row>
    <row r="2" spans="1:9" ht="33" customHeight="1" thickBot="1" x14ac:dyDescent="0.35">
      <c r="A2" s="4"/>
      <c r="B2" s="5" t="s">
        <v>0</v>
      </c>
      <c r="C2" s="6" t="s">
        <v>1</v>
      </c>
      <c r="D2" s="6" t="s">
        <v>2</v>
      </c>
      <c r="E2" s="6" t="s">
        <v>9</v>
      </c>
      <c r="F2" s="6" t="s">
        <v>3</v>
      </c>
      <c r="G2" s="7" t="s">
        <v>12</v>
      </c>
      <c r="H2" s="7" t="s">
        <v>24</v>
      </c>
      <c r="I2" s="8" t="s">
        <v>10</v>
      </c>
    </row>
    <row r="3" spans="1:9" x14ac:dyDescent="0.3">
      <c r="A3" s="9">
        <v>1</v>
      </c>
      <c r="B3" s="43" t="s">
        <v>63</v>
      </c>
      <c r="C3" s="160" t="s">
        <v>70</v>
      </c>
      <c r="D3" s="54">
        <v>3</v>
      </c>
      <c r="E3" s="54">
        <f>16+23+10</f>
        <v>49</v>
      </c>
      <c r="F3" s="55">
        <f>1+1+2</f>
        <v>4</v>
      </c>
      <c r="G3" s="56">
        <f>F3/D3</f>
        <v>1.3333333333333333</v>
      </c>
      <c r="H3" s="41">
        <f>(E3+F3)/D3</f>
        <v>17.666666666666668</v>
      </c>
      <c r="I3" s="10">
        <f>E3/(E3+F3)</f>
        <v>0.92452830188679247</v>
      </c>
    </row>
    <row r="4" spans="1:9" x14ac:dyDescent="0.3">
      <c r="A4" s="11">
        <v>2</v>
      </c>
      <c r="B4" s="45" t="s">
        <v>17</v>
      </c>
      <c r="C4" s="17" t="s">
        <v>73</v>
      </c>
      <c r="D4" s="13">
        <v>4</v>
      </c>
      <c r="E4" s="13">
        <f>11+14+20+20</f>
        <v>65</v>
      </c>
      <c r="F4" s="14">
        <f>1+3+1+2</f>
        <v>7</v>
      </c>
      <c r="G4" s="15">
        <f>F4/D4</f>
        <v>1.75</v>
      </c>
      <c r="H4" s="42">
        <f>(E4+F4)/D4</f>
        <v>18</v>
      </c>
      <c r="I4" s="16">
        <f>E4/(E4+F4)</f>
        <v>0.90277777777777779</v>
      </c>
    </row>
    <row r="5" spans="1:9" x14ac:dyDescent="0.3">
      <c r="A5" s="11">
        <v>3</v>
      </c>
      <c r="B5" s="44" t="s">
        <v>62</v>
      </c>
      <c r="C5" s="17" t="s">
        <v>104</v>
      </c>
      <c r="D5" s="13">
        <v>5</v>
      </c>
      <c r="E5" s="13">
        <f>17+9+22+23+11</f>
        <v>82</v>
      </c>
      <c r="F5" s="14">
        <f>4+3+4+3+3</f>
        <v>17</v>
      </c>
      <c r="G5" s="15">
        <f>F5/D5</f>
        <v>3.4</v>
      </c>
      <c r="H5" s="42">
        <f>(E5+F5)/D5</f>
        <v>19.8</v>
      </c>
      <c r="I5" s="16">
        <f>E5/(E5+F5)</f>
        <v>0.82828282828282829</v>
      </c>
    </row>
    <row r="6" spans="1:9" x14ac:dyDescent="0.3">
      <c r="A6" s="11">
        <v>4</v>
      </c>
      <c r="B6" s="44" t="s">
        <v>68</v>
      </c>
      <c r="C6" s="17" t="s">
        <v>95</v>
      </c>
      <c r="D6" s="13">
        <v>4</v>
      </c>
      <c r="E6" s="13">
        <f>10+13+22+14</f>
        <v>59</v>
      </c>
      <c r="F6" s="14">
        <f>2+3+4+8</f>
        <v>17</v>
      </c>
      <c r="G6" s="15">
        <f>F6/D6</f>
        <v>4.25</v>
      </c>
      <c r="H6" s="42">
        <f>(E6+F6)/D6</f>
        <v>19</v>
      </c>
      <c r="I6" s="16">
        <f>E6/(E6+F6)</f>
        <v>0.77631578947368418</v>
      </c>
    </row>
    <row r="7" spans="1:9" x14ac:dyDescent="0.3">
      <c r="A7" s="11">
        <v>5</v>
      </c>
      <c r="B7" s="45" t="s">
        <v>65</v>
      </c>
      <c r="C7" s="17" t="s">
        <v>72</v>
      </c>
      <c r="D7" s="13">
        <v>4</v>
      </c>
      <c r="E7" s="13">
        <f>5+19+13+8</f>
        <v>45</v>
      </c>
      <c r="F7" s="14">
        <f>7+4+4+2</f>
        <v>17</v>
      </c>
      <c r="G7" s="15">
        <f>F7/D7</f>
        <v>4.25</v>
      </c>
      <c r="H7" s="42">
        <f>(E7+F7)/D7</f>
        <v>15.5</v>
      </c>
      <c r="I7" s="16">
        <f>E7/(E7+F7)</f>
        <v>0.72580645161290325</v>
      </c>
    </row>
    <row r="8" spans="1:9" x14ac:dyDescent="0.3">
      <c r="A8" s="11">
        <v>6</v>
      </c>
      <c r="B8" s="44"/>
      <c r="C8" s="12"/>
      <c r="D8" s="13"/>
      <c r="E8" s="13"/>
      <c r="F8" s="14"/>
      <c r="G8" s="15"/>
      <c r="H8" s="42"/>
      <c r="I8" s="16"/>
    </row>
    <row r="9" spans="1:9" ht="15" thickBot="1" x14ac:dyDescent="0.35">
      <c r="A9" s="18"/>
      <c r="B9" s="46"/>
      <c r="C9" s="19"/>
      <c r="D9" s="37"/>
      <c r="E9" s="37"/>
      <c r="F9" s="38"/>
      <c r="G9" s="39"/>
      <c r="H9" s="47"/>
      <c r="I9" s="40"/>
    </row>
  </sheetData>
  <autoFilter ref="B2:I2">
    <sortState ref="B3:I8">
      <sortCondition descending="1" ref="I2"/>
    </sortState>
  </autoFilter>
  <mergeCells count="1">
    <mergeCell ref="A1:C1"/>
  </mergeCells>
  <pageMargins left="0.75" right="0.75" top="1" bottom="1" header="0.4921259845" footer="0.492125984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zoomScaleNormal="100" workbookViewId="0">
      <selection activeCell="E7" sqref="E7"/>
    </sheetView>
  </sheetViews>
  <sheetFormatPr defaultColWidth="9.109375" defaultRowHeight="14.4" x14ac:dyDescent="0.3"/>
  <cols>
    <col min="1" max="1" width="14.44140625" style="26" customWidth="1"/>
    <col min="2" max="5" width="14.44140625" style="3" customWidth="1"/>
    <col min="6" max="6" width="14.5546875" style="3" customWidth="1"/>
    <col min="7" max="7" width="16" style="3" customWidth="1"/>
    <col min="8" max="16384" width="9.109375" style="3"/>
  </cols>
  <sheetData>
    <row r="1" spans="1:7" ht="25.8" x14ac:dyDescent="0.5">
      <c r="A1" s="65" t="s">
        <v>69</v>
      </c>
      <c r="B1" s="66"/>
      <c r="C1" s="66"/>
      <c r="D1" s="66"/>
      <c r="E1" s="66"/>
      <c r="F1" s="66"/>
      <c r="G1" s="66"/>
    </row>
    <row r="2" spans="1:7" ht="12" customHeight="1" thickBot="1" x14ac:dyDescent="0.55000000000000004">
      <c r="A2" s="57"/>
      <c r="B2" s="29"/>
      <c r="C2" s="29"/>
      <c r="D2" s="29"/>
      <c r="E2" s="29"/>
      <c r="F2" s="29"/>
      <c r="G2" s="29"/>
    </row>
    <row r="3" spans="1:7" ht="33" customHeight="1" thickBot="1" x14ac:dyDescent="0.35">
      <c r="A3" s="129"/>
      <c r="B3" s="130" t="s">
        <v>70</v>
      </c>
      <c r="C3" s="131" t="s">
        <v>71</v>
      </c>
      <c r="D3" s="131" t="s">
        <v>72</v>
      </c>
      <c r="E3" s="131" t="s">
        <v>95</v>
      </c>
      <c r="F3" s="132" t="s">
        <v>73</v>
      </c>
      <c r="G3" s="29"/>
    </row>
    <row r="4" spans="1:7" ht="33" customHeight="1" x14ac:dyDescent="0.3">
      <c r="A4" s="133" t="s">
        <v>70</v>
      </c>
      <c r="B4" s="136"/>
      <c r="C4" s="137" t="s">
        <v>110</v>
      </c>
      <c r="D4" s="137"/>
      <c r="E4" s="137" t="s">
        <v>100</v>
      </c>
      <c r="F4" s="138" t="s">
        <v>103</v>
      </c>
      <c r="G4" s="29"/>
    </row>
    <row r="5" spans="1:7" ht="33" customHeight="1" x14ac:dyDescent="0.3">
      <c r="A5" s="133" t="s">
        <v>71</v>
      </c>
      <c r="B5" s="139" t="s">
        <v>111</v>
      </c>
      <c r="C5" s="135"/>
      <c r="D5" s="135" t="s">
        <v>102</v>
      </c>
      <c r="E5" s="135" t="s">
        <v>106</v>
      </c>
      <c r="F5" s="140" t="s">
        <v>99</v>
      </c>
      <c r="G5" s="29"/>
    </row>
    <row r="6" spans="1:7" ht="33" customHeight="1" x14ac:dyDescent="0.3">
      <c r="A6" s="133" t="s">
        <v>72</v>
      </c>
      <c r="B6" s="139"/>
      <c r="C6" s="135" t="s">
        <v>102</v>
      </c>
      <c r="D6" s="135"/>
      <c r="E6" s="135" t="s">
        <v>112</v>
      </c>
      <c r="F6" s="140" t="s">
        <v>109</v>
      </c>
      <c r="G6" s="29"/>
    </row>
    <row r="7" spans="1:7" ht="33" customHeight="1" x14ac:dyDescent="0.3">
      <c r="A7" s="133" t="s">
        <v>95</v>
      </c>
      <c r="B7" s="139" t="s">
        <v>101</v>
      </c>
      <c r="C7" s="135" t="s">
        <v>107</v>
      </c>
      <c r="D7" s="135" t="s">
        <v>113</v>
      </c>
      <c r="E7" s="135"/>
      <c r="F7" s="140"/>
      <c r="G7" s="29"/>
    </row>
    <row r="8" spans="1:7" s="26" customFormat="1" ht="33" customHeight="1" thickBot="1" x14ac:dyDescent="0.35">
      <c r="A8" s="134" t="s">
        <v>73</v>
      </c>
      <c r="B8" s="141" t="s">
        <v>103</v>
      </c>
      <c r="C8" s="142" t="s">
        <v>99</v>
      </c>
      <c r="D8" s="142" t="s">
        <v>108</v>
      </c>
      <c r="E8" s="142"/>
      <c r="F8" s="143"/>
      <c r="G8" s="3"/>
    </row>
    <row r="9" spans="1:7" s="26" customFormat="1" ht="33" customHeight="1" thickBot="1" x14ac:dyDescent="0.35">
      <c r="A9" s="67"/>
      <c r="B9" s="66"/>
      <c r="C9" s="66"/>
      <c r="D9" s="66"/>
      <c r="E9" s="66"/>
      <c r="F9" s="66"/>
      <c r="G9" s="3"/>
    </row>
    <row r="10" spans="1:7" ht="33" customHeight="1" thickBot="1" x14ac:dyDescent="0.35">
      <c r="A10" s="129"/>
      <c r="B10" s="130" t="s">
        <v>70</v>
      </c>
      <c r="C10" s="131" t="s">
        <v>71</v>
      </c>
      <c r="D10" s="131" t="s">
        <v>72</v>
      </c>
      <c r="E10" s="131" t="s">
        <v>95</v>
      </c>
      <c r="F10" s="132" t="s">
        <v>73</v>
      </c>
    </row>
    <row r="11" spans="1:7" ht="33" customHeight="1" x14ac:dyDescent="0.3">
      <c r="A11" s="133" t="s">
        <v>70</v>
      </c>
      <c r="B11" s="136"/>
      <c r="C11" s="137" t="s">
        <v>96</v>
      </c>
      <c r="D11" s="137" t="s">
        <v>97</v>
      </c>
      <c r="E11" s="137" t="s">
        <v>90</v>
      </c>
      <c r="F11" s="138" t="s">
        <v>91</v>
      </c>
    </row>
    <row r="12" spans="1:7" ht="33" customHeight="1" x14ac:dyDescent="0.3">
      <c r="A12" s="133" t="s">
        <v>71</v>
      </c>
      <c r="B12" s="139" t="s">
        <v>96</v>
      </c>
      <c r="C12" s="135"/>
      <c r="D12" s="135" t="s">
        <v>91</v>
      </c>
      <c r="E12" s="135" t="s">
        <v>89</v>
      </c>
      <c r="F12" s="140" t="s">
        <v>90</v>
      </c>
    </row>
    <row r="13" spans="1:7" ht="33" customHeight="1" x14ac:dyDescent="0.3">
      <c r="A13" s="133" t="s">
        <v>72</v>
      </c>
      <c r="B13" s="139" t="s">
        <v>97</v>
      </c>
      <c r="C13" s="135" t="s">
        <v>91</v>
      </c>
      <c r="D13" s="135"/>
      <c r="E13" s="135" t="s">
        <v>96</v>
      </c>
      <c r="F13" s="140" t="s">
        <v>89</v>
      </c>
    </row>
    <row r="14" spans="1:7" ht="33" customHeight="1" x14ac:dyDescent="0.3">
      <c r="A14" s="133" t="s">
        <v>95</v>
      </c>
      <c r="B14" s="139" t="s">
        <v>90</v>
      </c>
      <c r="C14" s="135" t="s">
        <v>89</v>
      </c>
      <c r="D14" s="135" t="s">
        <v>98</v>
      </c>
      <c r="E14" s="135"/>
      <c r="F14" s="140" t="s">
        <v>97</v>
      </c>
    </row>
    <row r="15" spans="1:7" ht="33" customHeight="1" thickBot="1" x14ac:dyDescent="0.35">
      <c r="A15" s="134" t="s">
        <v>73</v>
      </c>
      <c r="B15" s="141" t="s">
        <v>91</v>
      </c>
      <c r="C15" s="142" t="s">
        <v>90</v>
      </c>
      <c r="D15" s="142" t="s">
        <v>89</v>
      </c>
      <c r="E15" s="142" t="s">
        <v>97</v>
      </c>
      <c r="F15" s="143"/>
    </row>
    <row r="16" spans="1:7" ht="33" customHeight="1" x14ac:dyDescent="0.3">
      <c r="B16" s="35"/>
      <c r="C16" s="35"/>
      <c r="D16" s="35"/>
      <c r="E16" s="35"/>
      <c r="F16" s="35"/>
    </row>
    <row r="17" ht="33" customHeight="1" x14ac:dyDescent="0.3"/>
    <row r="18" ht="33" customHeight="1" x14ac:dyDescent="0.3"/>
    <row r="19" ht="33" customHeight="1" x14ac:dyDescent="0.3"/>
    <row r="20" ht="33" customHeight="1" x14ac:dyDescent="0.3"/>
    <row r="21" ht="33" customHeight="1" x14ac:dyDescent="0.3"/>
    <row r="22" ht="33" customHeight="1" x14ac:dyDescent="0.3"/>
    <row r="23" ht="33" customHeight="1" x14ac:dyDescent="0.3"/>
    <row r="24" ht="33" customHeight="1" x14ac:dyDescent="0.3"/>
  </sheetData>
  <phoneticPr fontId="2" type="noConversion"/>
  <pageMargins left="0.75" right="0.75" top="1" bottom="1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" workbookViewId="0">
      <selection activeCell="K27" sqref="K27"/>
    </sheetView>
  </sheetViews>
  <sheetFormatPr defaultColWidth="9.109375" defaultRowHeight="14.4" x14ac:dyDescent="0.3"/>
  <cols>
    <col min="1" max="2" width="14.33203125" style="3" customWidth="1"/>
    <col min="3" max="3" width="4.5546875" style="3" customWidth="1"/>
    <col min="4" max="5" width="14.33203125" style="3" customWidth="1"/>
    <col min="6" max="16384" width="9.109375" style="3"/>
  </cols>
  <sheetData>
    <row r="1" spans="1:5" ht="28.8" x14ac:dyDescent="0.55000000000000004">
      <c r="A1" s="75" t="s">
        <v>15</v>
      </c>
    </row>
    <row r="2" spans="1:5" ht="15" thickBot="1" x14ac:dyDescent="0.35"/>
    <row r="3" spans="1:5" ht="12.75" customHeight="1" x14ac:dyDescent="0.3">
      <c r="A3" s="169" t="s">
        <v>72</v>
      </c>
      <c r="B3" s="154" t="s">
        <v>51</v>
      </c>
      <c r="C3" s="58"/>
      <c r="D3" s="171" t="s">
        <v>95</v>
      </c>
      <c r="E3" s="157" t="s">
        <v>84</v>
      </c>
    </row>
    <row r="4" spans="1:5" ht="12.75" customHeight="1" x14ac:dyDescent="0.3">
      <c r="A4" s="170"/>
      <c r="B4" s="155" t="s">
        <v>78</v>
      </c>
      <c r="C4" s="58"/>
      <c r="D4" s="172"/>
      <c r="E4" s="158" t="s">
        <v>33</v>
      </c>
    </row>
    <row r="5" spans="1:5" ht="12.75" customHeight="1" x14ac:dyDescent="0.3">
      <c r="A5" s="170"/>
      <c r="B5" s="155" t="s">
        <v>32</v>
      </c>
      <c r="C5" s="58"/>
      <c r="D5" s="172"/>
      <c r="E5" s="158" t="s">
        <v>59</v>
      </c>
    </row>
    <row r="6" spans="1:5" ht="12.75" customHeight="1" x14ac:dyDescent="0.3">
      <c r="A6" s="170"/>
      <c r="B6" s="155" t="s">
        <v>52</v>
      </c>
      <c r="C6" s="58"/>
      <c r="D6" s="172"/>
      <c r="E6" s="158" t="s">
        <v>60</v>
      </c>
    </row>
    <row r="7" spans="1:5" ht="12.75" customHeight="1" x14ac:dyDescent="0.3">
      <c r="A7" s="170"/>
      <c r="B7" s="155" t="s">
        <v>54</v>
      </c>
      <c r="C7" s="58"/>
      <c r="D7" s="172"/>
      <c r="E7" s="158" t="s">
        <v>28</v>
      </c>
    </row>
    <row r="8" spans="1:5" ht="12.75" customHeight="1" x14ac:dyDescent="0.3">
      <c r="A8" s="170"/>
      <c r="B8" s="155" t="s">
        <v>79</v>
      </c>
      <c r="C8" s="58"/>
      <c r="D8" s="172"/>
      <c r="E8" s="158" t="s">
        <v>61</v>
      </c>
    </row>
    <row r="9" spans="1:5" ht="12.75" customHeight="1" x14ac:dyDescent="0.3">
      <c r="A9" s="170"/>
      <c r="B9" s="155" t="s">
        <v>74</v>
      </c>
      <c r="C9" s="58"/>
      <c r="D9" s="172"/>
      <c r="E9" s="158" t="s">
        <v>31</v>
      </c>
    </row>
    <row r="10" spans="1:5" ht="13.5" customHeight="1" x14ac:dyDescent="0.3">
      <c r="A10" s="170"/>
      <c r="B10" s="155" t="s">
        <v>80</v>
      </c>
      <c r="C10" s="58"/>
      <c r="D10" s="172"/>
      <c r="E10" s="158" t="s">
        <v>67</v>
      </c>
    </row>
    <row r="11" spans="1:5" ht="13.5" customHeight="1" x14ac:dyDescent="0.3">
      <c r="A11" s="170"/>
      <c r="B11" s="156" t="s">
        <v>64</v>
      </c>
      <c r="C11" s="58"/>
      <c r="D11" s="172"/>
      <c r="E11" s="158" t="s">
        <v>85</v>
      </c>
    </row>
    <row r="12" spans="1:5" ht="13.5" customHeight="1" thickBot="1" x14ac:dyDescent="0.35">
      <c r="A12" s="170"/>
      <c r="B12" s="156" t="s">
        <v>50</v>
      </c>
      <c r="C12" s="58"/>
      <c r="D12" s="173"/>
      <c r="E12" s="159" t="s">
        <v>47</v>
      </c>
    </row>
    <row r="13" spans="1:5" ht="13.5" customHeight="1" thickBot="1" x14ac:dyDescent="0.35">
      <c r="A13" s="58"/>
      <c r="B13" s="59"/>
      <c r="C13" s="58"/>
      <c r="D13" s="60"/>
      <c r="E13" s="59"/>
    </row>
    <row r="14" spans="1:5" ht="13.5" customHeight="1" x14ac:dyDescent="0.3">
      <c r="A14" s="174" t="s">
        <v>105</v>
      </c>
      <c r="B14" s="144" t="s">
        <v>49</v>
      </c>
      <c r="C14" s="58"/>
      <c r="D14" s="177" t="s">
        <v>73</v>
      </c>
      <c r="E14" s="147" t="s">
        <v>94</v>
      </c>
    </row>
    <row r="15" spans="1:5" ht="13.5" customHeight="1" x14ac:dyDescent="0.3">
      <c r="A15" s="175"/>
      <c r="B15" s="145" t="s">
        <v>21</v>
      </c>
      <c r="C15" s="58"/>
      <c r="D15" s="178"/>
      <c r="E15" s="148" t="s">
        <v>27</v>
      </c>
    </row>
    <row r="16" spans="1:5" ht="12.75" customHeight="1" x14ac:dyDescent="0.3">
      <c r="A16" s="175"/>
      <c r="B16" s="145" t="s">
        <v>53</v>
      </c>
      <c r="C16" s="58"/>
      <c r="D16" s="178"/>
      <c r="E16" s="148" t="s">
        <v>34</v>
      </c>
    </row>
    <row r="17" spans="1:5" ht="12.75" customHeight="1" x14ac:dyDescent="0.3">
      <c r="A17" s="175"/>
      <c r="B17" s="145" t="s">
        <v>86</v>
      </c>
      <c r="C17" s="58"/>
      <c r="D17" s="178"/>
      <c r="E17" s="148" t="s">
        <v>22</v>
      </c>
    </row>
    <row r="18" spans="1:5" ht="12.75" customHeight="1" x14ac:dyDescent="0.3">
      <c r="A18" s="175"/>
      <c r="B18" s="145" t="s">
        <v>58</v>
      </c>
      <c r="C18" s="58"/>
      <c r="D18" s="178"/>
      <c r="E18" s="148" t="s">
        <v>82</v>
      </c>
    </row>
    <row r="19" spans="1:5" ht="12.75" customHeight="1" x14ac:dyDescent="0.3">
      <c r="A19" s="175"/>
      <c r="B19" s="145" t="s">
        <v>29</v>
      </c>
      <c r="C19" s="58"/>
      <c r="D19" s="178"/>
      <c r="E19" s="148" t="s">
        <v>83</v>
      </c>
    </row>
    <row r="20" spans="1:5" ht="12.75" customHeight="1" x14ac:dyDescent="0.3">
      <c r="A20" s="175"/>
      <c r="B20" s="145" t="s">
        <v>87</v>
      </c>
      <c r="C20" s="58"/>
      <c r="D20" s="178"/>
      <c r="E20" s="148" t="s">
        <v>75</v>
      </c>
    </row>
    <row r="21" spans="1:5" ht="12.75" customHeight="1" x14ac:dyDescent="0.3">
      <c r="A21" s="175"/>
      <c r="B21" s="145" t="s">
        <v>18</v>
      </c>
      <c r="C21" s="58"/>
      <c r="D21" s="178"/>
      <c r="E21" s="148" t="s">
        <v>48</v>
      </c>
    </row>
    <row r="22" spans="1:5" ht="12.75" customHeight="1" x14ac:dyDescent="0.3">
      <c r="A22" s="175"/>
      <c r="B22" s="145" t="s">
        <v>88</v>
      </c>
      <c r="C22" s="58"/>
      <c r="D22" s="178"/>
      <c r="E22" s="153" t="s">
        <v>36</v>
      </c>
    </row>
    <row r="23" spans="1:5" ht="12.75" customHeight="1" thickBot="1" x14ac:dyDescent="0.35">
      <c r="A23" s="176"/>
      <c r="B23" s="146" t="s">
        <v>66</v>
      </c>
      <c r="C23" s="58"/>
      <c r="D23" s="179"/>
      <c r="E23" s="149" t="s">
        <v>93</v>
      </c>
    </row>
    <row r="24" spans="1:5" ht="13.5" customHeight="1" thickBot="1" x14ac:dyDescent="0.35">
      <c r="A24" s="58"/>
      <c r="B24" s="58"/>
      <c r="C24" s="58"/>
      <c r="D24" s="58"/>
      <c r="E24" s="59"/>
    </row>
    <row r="25" spans="1:5" ht="13.5" customHeight="1" x14ac:dyDescent="0.3">
      <c r="A25" s="166" t="s">
        <v>70</v>
      </c>
      <c r="B25" s="150" t="s">
        <v>76</v>
      </c>
      <c r="C25" s="58"/>
    </row>
    <row r="26" spans="1:5" x14ac:dyDescent="0.3">
      <c r="A26" s="167"/>
      <c r="B26" s="151" t="s">
        <v>77</v>
      </c>
      <c r="C26" s="58"/>
    </row>
    <row r="27" spans="1:5" x14ac:dyDescent="0.3">
      <c r="A27" s="167"/>
      <c r="B27" s="151" t="s">
        <v>35</v>
      </c>
      <c r="C27" s="58"/>
    </row>
    <row r="28" spans="1:5" x14ac:dyDescent="0.3">
      <c r="A28" s="167"/>
      <c r="B28" s="151" t="s">
        <v>56</v>
      </c>
      <c r="C28" s="58"/>
    </row>
    <row r="29" spans="1:5" x14ac:dyDescent="0.3">
      <c r="A29" s="167"/>
      <c r="B29" s="151" t="s">
        <v>55</v>
      </c>
      <c r="C29" s="58"/>
    </row>
    <row r="30" spans="1:5" x14ac:dyDescent="0.3">
      <c r="A30" s="167"/>
      <c r="B30" s="151" t="s">
        <v>20</v>
      </c>
      <c r="C30" s="58"/>
    </row>
    <row r="31" spans="1:5" x14ac:dyDescent="0.3">
      <c r="A31" s="167"/>
      <c r="B31" s="151" t="s">
        <v>92</v>
      </c>
      <c r="C31" s="58"/>
    </row>
    <row r="32" spans="1:5" x14ac:dyDescent="0.3">
      <c r="A32" s="167"/>
      <c r="B32" s="151" t="s">
        <v>57</v>
      </c>
      <c r="C32" s="58"/>
    </row>
    <row r="33" spans="1:3" ht="15" thickBot="1" x14ac:dyDescent="0.35">
      <c r="A33" s="168"/>
      <c r="B33" s="152" t="s">
        <v>19</v>
      </c>
      <c r="C33" s="58"/>
    </row>
    <row r="34" spans="1:3" x14ac:dyDescent="0.3">
      <c r="C34" s="58"/>
    </row>
    <row r="35" spans="1:3" x14ac:dyDescent="0.3">
      <c r="C35" s="58"/>
    </row>
    <row r="36" spans="1:3" x14ac:dyDescent="0.3">
      <c r="C36" s="58"/>
    </row>
    <row r="37" spans="1:3" x14ac:dyDescent="0.3">
      <c r="C37" s="58"/>
    </row>
    <row r="38" spans="1:3" x14ac:dyDescent="0.3">
      <c r="C38" s="58"/>
    </row>
  </sheetData>
  <mergeCells count="5">
    <mergeCell ref="A25:A33"/>
    <mergeCell ref="A3:A12"/>
    <mergeCell ref="D3:D12"/>
    <mergeCell ref="A14:A23"/>
    <mergeCell ref="D14:D2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14" sqref="G14"/>
    </sheetView>
  </sheetViews>
  <sheetFormatPr defaultColWidth="9.109375" defaultRowHeight="14.4" x14ac:dyDescent="0.3"/>
  <cols>
    <col min="1" max="1" width="16.5546875" style="3" customWidth="1"/>
    <col min="2" max="2" width="2.33203125" style="74" customWidth="1"/>
    <col min="3" max="3" width="2.33203125" style="3" customWidth="1"/>
    <col min="4" max="4" width="16.5546875" style="3" customWidth="1"/>
    <col min="5" max="5" width="2.88671875" style="49" customWidth="1"/>
    <col min="6" max="6" width="2.88671875" style="3" customWidth="1"/>
    <col min="7" max="7" width="16.5546875" style="3" customWidth="1"/>
    <col min="8" max="8" width="3.6640625" style="3" customWidth="1"/>
    <col min="9" max="16384" width="9.109375" style="3"/>
  </cols>
  <sheetData>
    <row r="1" spans="1:8" s="48" customFormat="1" ht="21" x14ac:dyDescent="0.4">
      <c r="A1" s="180" t="s">
        <v>44</v>
      </c>
      <c r="B1" s="180"/>
      <c r="D1" s="180" t="s">
        <v>45</v>
      </c>
      <c r="E1" s="180"/>
      <c r="G1" s="180" t="s">
        <v>25</v>
      </c>
      <c r="H1" s="180"/>
    </row>
    <row r="2" spans="1:8" x14ac:dyDescent="0.3">
      <c r="A2" s="68"/>
      <c r="B2" s="71"/>
      <c r="D2" s="68"/>
      <c r="E2" s="125"/>
      <c r="G2" s="58"/>
      <c r="H2" s="58"/>
    </row>
    <row r="3" spans="1:8" x14ac:dyDescent="0.3">
      <c r="A3" s="70"/>
      <c r="B3" s="123"/>
      <c r="D3" s="70"/>
      <c r="E3" s="126"/>
      <c r="G3" s="58"/>
      <c r="H3" s="58"/>
    </row>
    <row r="4" spans="1:8" x14ac:dyDescent="0.3">
      <c r="A4" s="58"/>
      <c r="B4" s="127"/>
      <c r="C4" s="58"/>
      <c r="D4" s="58"/>
      <c r="E4" s="124"/>
      <c r="G4" s="70"/>
      <c r="H4" s="70"/>
    </row>
    <row r="5" spans="1:8" x14ac:dyDescent="0.3">
      <c r="B5" s="72"/>
      <c r="D5" s="58"/>
      <c r="E5" s="124"/>
      <c r="G5" s="68"/>
      <c r="H5" s="68"/>
    </row>
    <row r="6" spans="1:8" x14ac:dyDescent="0.3">
      <c r="A6" s="69"/>
      <c r="B6" s="73"/>
      <c r="D6" s="70"/>
      <c r="E6" s="126"/>
    </row>
    <row r="7" spans="1:8" x14ac:dyDescent="0.3">
      <c r="A7" s="69"/>
      <c r="B7" s="73"/>
      <c r="D7" s="68"/>
      <c r="E7" s="125"/>
    </row>
    <row r="8" spans="1:8" ht="21" x14ac:dyDescent="0.4">
      <c r="A8" s="26"/>
      <c r="B8" s="20"/>
      <c r="C8" s="26"/>
      <c r="D8" s="26"/>
      <c r="G8" s="180" t="s">
        <v>26</v>
      </c>
      <c r="H8" s="180"/>
    </row>
    <row r="9" spans="1:8" x14ac:dyDescent="0.3">
      <c r="E9" s="3"/>
      <c r="G9" s="70"/>
      <c r="H9" s="70"/>
    </row>
    <row r="10" spans="1:8" x14ac:dyDescent="0.3">
      <c r="E10" s="3"/>
      <c r="G10" s="68"/>
      <c r="H10" s="68"/>
    </row>
    <row r="11" spans="1:8" x14ac:dyDescent="0.3">
      <c r="E11" s="3"/>
    </row>
    <row r="12" spans="1:8" x14ac:dyDescent="0.3">
      <c r="E12" s="3"/>
    </row>
    <row r="13" spans="1:8" x14ac:dyDescent="0.3">
      <c r="E13" s="3"/>
    </row>
    <row r="14" spans="1:8" x14ac:dyDescent="0.3">
      <c r="E14" s="3"/>
    </row>
  </sheetData>
  <mergeCells count="4">
    <mergeCell ref="A1:B1"/>
    <mergeCell ref="D1:E1"/>
    <mergeCell ref="G1:H1"/>
    <mergeCell ref="G8:H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Tabulka základní části</vt:lpstr>
      <vt:lpstr>Kanadské bodování</vt:lpstr>
      <vt:lpstr>Gólmani</vt:lpstr>
      <vt:lpstr>Zápasy</vt:lpstr>
      <vt:lpstr>Soupisky</vt:lpstr>
      <vt:lpstr>Play-off</vt:lpstr>
    </vt:vector>
  </TitlesOfParts>
  <Company>Opengate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Dejdar</dc:creator>
  <cp:lastModifiedBy>Kašpar Michal</cp:lastModifiedBy>
  <cp:lastPrinted>2016-10-05T08:03:56Z</cp:lastPrinted>
  <dcterms:created xsi:type="dcterms:W3CDTF">2007-10-15T16:31:37Z</dcterms:created>
  <dcterms:modified xsi:type="dcterms:W3CDTF">2019-11-21T22:49:29Z</dcterms:modified>
</cp:coreProperties>
</file>